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DU AN\TB thu hồi đất đường Đỗ Chính\TTVT\"/>
    </mc:Choice>
  </mc:AlternateContent>
  <xr:revisionPtr revIDLastSave="0" documentId="13_ncr:1_{2BA99B18-8DE3-4CB7-9FE1-7A9797265D89}" xr6:coauthVersionLast="47" xr6:coauthVersionMax="47" xr10:uidLastSave="{00000000-0000-0000-0000-000000000000}"/>
  <bookViews>
    <workbookView xWindow="2640" yWindow="2640" windowWidth="21600" windowHeight="11385" firstSheet="1" activeTab="1" xr2:uid="{00000000-000D-0000-FFFF-FFFF00000000}"/>
  </bookViews>
  <sheets>
    <sheet name="P.an" sheetId="1" state="hidden" r:id="rId1"/>
    <sheet name="Chi tiết" sheetId="5" r:id="rId2"/>
  </sheets>
  <definedNames>
    <definedName name="_xlnm.Print_Area" localSheetId="1">'Chi tiết'!$A$1:$Q$27</definedName>
  </definedNames>
  <calcPr calcId="181029"/>
</workbook>
</file>

<file path=xl/calcChain.xml><?xml version="1.0" encoding="utf-8"?>
<calcChain xmlns="http://schemas.openxmlformats.org/spreadsheetml/2006/main">
  <c r="Q9" i="5" l="1"/>
  <c r="L10" i="5"/>
  <c r="Q10" i="5"/>
  <c r="L11" i="5"/>
  <c r="Q11" i="5"/>
  <c r="L12" i="5"/>
  <c r="Q12" i="5" s="1"/>
  <c r="L13" i="5"/>
  <c r="Q13" i="5" s="1"/>
  <c r="L14" i="5"/>
  <c r="Q14" i="5"/>
  <c r="L15" i="5"/>
  <c r="Q15" i="5" s="1"/>
  <c r="L16" i="5"/>
  <c r="Q16" i="5"/>
  <c r="L17" i="5"/>
  <c r="Q17" i="5"/>
  <c r="Q18" i="5"/>
  <c r="Q19" i="5"/>
  <c r="Q20" i="5"/>
  <c r="Q21" i="5"/>
  <c r="Q22" i="5"/>
  <c r="Q23" i="5"/>
  <c r="Q24" i="5"/>
  <c r="Q25" i="5"/>
  <c r="O25" i="5"/>
  <c r="O24" i="5"/>
  <c r="O23" i="5"/>
  <c r="O22" i="5"/>
  <c r="O21" i="5"/>
  <c r="O20" i="5"/>
  <c r="O19" i="5"/>
  <c r="O18" i="5"/>
  <c r="P14" i="1"/>
  <c r="P15" i="1"/>
  <c r="L8" i="1"/>
  <c r="P8" i="1" s="1"/>
  <c r="Q7" i="1" s="1"/>
  <c r="AC7" i="1" s="1"/>
  <c r="X8" i="1"/>
  <c r="L9" i="1"/>
  <c r="P9" i="1"/>
  <c r="L12" i="1"/>
  <c r="P12" i="1"/>
  <c r="L13" i="1"/>
  <c r="P13" i="1"/>
  <c r="L11" i="1"/>
  <c r="P11" i="1" s="1"/>
  <c r="L10" i="1"/>
  <c r="P10" i="1"/>
  <c r="AA15" i="1"/>
  <c r="X15" i="1"/>
  <c r="AA14" i="1"/>
  <c r="X14" i="1"/>
  <c r="AA13" i="1"/>
  <c r="X13" i="1"/>
  <c r="AA12" i="1"/>
  <c r="X12" i="1"/>
  <c r="AA11" i="1"/>
  <c r="X11" i="1"/>
  <c r="AA10" i="1"/>
  <c r="X10" i="1"/>
  <c r="AA9" i="1"/>
  <c r="X9" i="1"/>
  <c r="AA8" i="1"/>
  <c r="AB7" i="1"/>
  <c r="Q26" i="5" l="1"/>
  <c r="Q27" i="5" s="1"/>
</calcChain>
</file>

<file path=xl/sharedStrings.xml><?xml version="1.0" encoding="utf-8"?>
<sst xmlns="http://schemas.openxmlformats.org/spreadsheetml/2006/main" count="128" uniqueCount="75">
  <si>
    <t>STT</t>
  </si>
  <si>
    <t>HỌ VÀ TÊN</t>
  </si>
  <si>
    <t>ĐỊA CHỈ</t>
  </si>
  <si>
    <t xml:space="preserve">DIỆN TÍCH THU HỒI </t>
  </si>
  <si>
    <t>BỒI THƯỜNG HỖ TRỢ TÀI SẢN TRÊN ĐẤT</t>
  </si>
  <si>
    <t xml:space="preserve">TỔNG TIỀN TÀI SẢN </t>
  </si>
  <si>
    <t>BỒI THƯỜNG, HỖ TRỢ CÂY CỐI, HOA MÀU, VẬT NUÔI</t>
  </si>
  <si>
    <t>TỔNG TIỀN CÂY CỐI, HOA MÀU</t>
  </si>
  <si>
    <t>TỔNG TIỀN BỒI THƯỜNG</t>
  </si>
  <si>
    <t>SỐ TỜ TRÍCH LỤC</t>
  </si>
  <si>
    <t>SỐ THỬA TRÍCH LỤC</t>
  </si>
  <si>
    <t>DIỆN TÍCH THU HỒI</t>
  </si>
  <si>
    <t>LOẠI ĐẤT</t>
  </si>
  <si>
    <t>LOẠI TÀI SẢN</t>
  </si>
  <si>
    <t>ĐVT</t>
  </si>
  <si>
    <t>SỐ LƯỢNG</t>
  </si>
  <si>
    <t>ĐƠN GIÁ</t>
  </si>
  <si>
    <t>HỆ SỐ TÍNH</t>
  </si>
  <si>
    <t>THÀNH TIỀN</t>
  </si>
  <si>
    <t>LOẠI CÂY</t>
  </si>
  <si>
    <t>ĐƯỜNG KÍNH GỐC (cm)</t>
  </si>
  <si>
    <t>MẬT ĐỘ</t>
  </si>
  <si>
    <t>DIỆN TÍCH CÂY</t>
  </si>
  <si>
    <t>Đỗ Chính</t>
  </si>
  <si>
    <t>DBV</t>
  </si>
  <si>
    <t>Cau</t>
  </si>
  <si>
    <t>cây</t>
  </si>
  <si>
    <t>40&lt; ĐK ≤60</t>
  </si>
  <si>
    <t>Vối</t>
  </si>
  <si>
    <t>Chuối</t>
  </si>
  <si>
    <t>Cụm không quả</t>
  </si>
  <si>
    <t>Osaka</t>
  </si>
  <si>
    <t>8&lt; ĐK ≤15</t>
  </si>
  <si>
    <t>Mít</t>
  </si>
  <si>
    <t>Bàng</t>
  </si>
  <si>
    <t>m</t>
  </si>
  <si>
    <t>Hàng rào song sắt
DT= 1.45*0.8</t>
  </si>
  <si>
    <t>Bê tông xà dầm (tường rào) mác 200
TT=80*0.35*0.1</t>
  </si>
  <si>
    <t>Tường gạch chỉ, vữa XM M50
TT=2*10*0.2</t>
  </si>
  <si>
    <t>Bê tông xà dầm
TT=0.1*0.35*80</t>
  </si>
  <si>
    <t>Bể xây dựng 220 có nắp đậy tấm đan S=0.5*1.2*0.075
TT=1.336*1.516*0.8</t>
  </si>
  <si>
    <t>Bể xây gạch 220 có nắp đậy tấm đan S=0.5*1.2*0.075
TT=2.856*1.516*0.8</t>
  </si>
  <si>
    <t>bể</t>
  </si>
  <si>
    <t>Kè đá (áp đơn giá Xây móng gạch XM M75)
TT=(1*((1+0.35))/2*80</t>
  </si>
  <si>
    <t>HỆ SỐ VÙNG</t>
  </si>
  <si>
    <t>m³</t>
  </si>
  <si>
    <t>m²</t>
  </si>
  <si>
    <t>Ống nhựa PVC Ø110
80m*3</t>
  </si>
  <si>
    <t>Trung tâm Viễn thông Mỹ Hào</t>
  </si>
  <si>
    <t>LOẠI TÀI SẢN, CÂY CỐI, HOA MÀU TRÊN ĐẤT</t>
  </si>
  <si>
    <t>Cây cau bụng</t>
  </si>
  <si>
    <t>Cây vối</t>
  </si>
  <si>
    <t xml:space="preserve">Cây chuối </t>
  </si>
  <si>
    <t>Cây Osaka</t>
  </si>
  <si>
    <t>ĐƠN GIÁ
(Đồng)</t>
  </si>
  <si>
    <t>THÀNH TIỀN
(Đồng)</t>
  </si>
  <si>
    <t>PHƯƠNG ÁN BỒI THƯỜNG, HỖ TRỢ KHI NHÀ NƯỚC THU HỒI ĐẤT ĐỂ THỰC HIỆN DỰ ÁN
CẢI TẠO, NÂNG CẤP ĐƯỜNG ĐỖ CHÍNH ĐOẠN TỪ TRUNG TÂM VIỄN THÔNG KHU VỰC IV ĐẾN ĐƯỜNG NGUYỄN VĂN LINH (QL5) TẠI PHƯỜNG MỸ HÀO, TỈNH HƯNG YÊN</t>
  </si>
  <si>
    <t>Bê tông xà dầm (kè đá)
TT=0.1*0.35*80</t>
  </si>
  <si>
    <t>Tổng</t>
  </si>
  <si>
    <t>Làm tròn</t>
  </si>
  <si>
    <t>PHỤC LỤC CHI TIẾT</t>
  </si>
  <si>
    <t>TDP Văn Nhuế</t>
  </si>
  <si>
    <t>Gói</t>
  </si>
  <si>
    <t>Ko tính đã bao gồm trong dự toán kè</t>
  </si>
  <si>
    <t>Khóm không quả</t>
  </si>
  <si>
    <t>Mật độ (m2/cây)</t>
  </si>
  <si>
    <t>Hàng rào song sắt
DT= 1,45*80</t>
  </si>
  <si>
    <t>Tường gạch chỉ, vữa XM M50
TT=2*10*0,2</t>
  </si>
  <si>
    <t>Bê tông xà dầm (tường rào) mác 200
TT=80*0,35*0,1</t>
  </si>
  <si>
    <t>Tường gạch chỉ chân hàng rào song sắt, vữa XM M50
TT=0,4*80*0,2</t>
  </si>
  <si>
    <t>Bể xây gạch 220 có nắp đậy tấm đan
TT=(2,856*1,516*0,8)+(0,5*1,2*0,075)</t>
  </si>
  <si>
    <t>Bể xây dựng 220 có nắp đậy tấm đan 
TT=(1,336*1,516*0,8+0,5*1,2*0,075) *2 (bể)</t>
  </si>
  <si>
    <r>
      <t xml:space="preserve">Kè đá và cát san nền K90
</t>
    </r>
    <r>
      <rPr>
        <i/>
        <sz val="14"/>
        <color theme="1"/>
        <rFont val="Times New Roman"/>
        <family val="1"/>
      </rPr>
      <t>(Lập dự toán chi tiết)</t>
    </r>
  </si>
  <si>
    <t>Ống nhựa PVC Ø110 (áp giá VLXD tháng 3/2026)
KT: 80m*3</t>
  </si>
  <si>
    <t>(Kèm theo Quyết định số:            /QĐ-CTUBND ngày         tháng       năm 2026 của Ủy ban nhân dân phường Mỹ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</si>
</sst>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_-;\-* #,##0.00_-;_-* &quot;-&quot;??_-;_-@_-"/>
    <numFmt numFmtId="166" formatCode="#,##0.0"/>
    <numFmt numFmtId="167" formatCode="0.0"/>
    <numFmt numFmtId="168" formatCode="_-* #,##0\ _₫_-;\-* #,##0\ _₫_-;_-* &quot;-&quot;??\ _₫_-;_-@_-"/>
    <numFmt numFmtId="169" formatCode="_-* #,##0_-;\-* #,##0_-;_-* &quot;-&quot;??_-;_-@_-"/>
    <numFmt numFmtId="170" formatCode="0.000"/>
  </numFmts>
  <fonts count="16" x14ac:knownFonts="1">
    <font>
      <sz val="14"/>
      <color theme="1"/>
      <name val="Calibri"/>
      <family val="2"/>
      <scheme val="minor"/>
    </font>
    <font>
      <sz val="14"/>
      <color theme="1"/>
      <name val="Calibri"/>
      <family val="2"/>
      <scheme val="minor"/>
    </font>
    <font>
      <sz val="11"/>
      <color theme="1"/>
      <name val="Calibri"/>
      <family val="2"/>
      <charset val="163"/>
      <scheme val="minor"/>
    </font>
    <font>
      <sz val="10"/>
      <name val="Arial"/>
      <family val="2"/>
    </font>
    <font>
      <sz val="12"/>
      <name val="Times New Roman"/>
      <family val="1"/>
    </font>
    <font>
      <sz val="11"/>
      <color indexed="8"/>
      <name val="Calibri"/>
      <family val="2"/>
    </font>
    <font>
      <sz val="12"/>
      <color theme="1"/>
      <name val="Times New Roman"/>
      <family val="1"/>
    </font>
    <font>
      <b/>
      <sz val="12"/>
      <color theme="1"/>
      <name val="Times New Roman"/>
      <family val="1"/>
    </font>
    <font>
      <sz val="12"/>
      <color rgb="FFFF0000"/>
      <name val="Times New Roman"/>
      <family val="1"/>
    </font>
    <font>
      <sz val="14"/>
      <color theme="1"/>
      <name val="Times New Roman"/>
      <family val="1"/>
    </font>
    <font>
      <b/>
      <sz val="14"/>
      <color theme="1"/>
      <name val="Times New Roman"/>
      <family val="1"/>
    </font>
    <font>
      <b/>
      <sz val="14"/>
      <name val="Times New Roman"/>
      <family val="1"/>
    </font>
    <font>
      <sz val="14"/>
      <name val="Times New Roman"/>
      <family val="1"/>
    </font>
    <font>
      <b/>
      <i/>
      <sz val="14"/>
      <color theme="1"/>
      <name val="Times New Roman"/>
      <family val="1"/>
    </font>
    <font>
      <b/>
      <sz val="14"/>
      <color rgb="FFFF0000"/>
      <name val="Times New Roman"/>
      <family val="1"/>
    </font>
    <font>
      <i/>
      <sz val="14"/>
      <color theme="1"/>
      <name val="Times New Roman"/>
      <family val="1"/>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165" fontId="1" fillId="0" borderId="0" applyFont="0" applyFill="0" applyBorder="0" applyAlignment="0" applyProtection="0"/>
    <xf numFmtId="0" fontId="2" fillId="0" borderId="0"/>
    <xf numFmtId="164" fontId="2" fillId="0" borderId="0" applyFont="0" applyFill="0" applyBorder="0" applyAlignment="0" applyProtection="0"/>
    <xf numFmtId="9" fontId="2" fillId="0" borderId="0" applyFont="0" applyFill="0" applyBorder="0" applyAlignment="0" applyProtection="0"/>
    <xf numFmtId="0" fontId="3" fillId="0" borderId="0"/>
    <xf numFmtId="164" fontId="5" fillId="0" borderId="0" applyFont="0" applyFill="0" applyBorder="0" applyAlignment="0" applyProtection="0"/>
    <xf numFmtId="167" fontId="5" fillId="0" borderId="0" applyFont="0" applyFill="0" applyBorder="0" applyAlignment="0" applyProtection="0"/>
  </cellStyleXfs>
  <cellXfs count="88">
    <xf numFmtId="0" fontId="0" fillId="0" borderId="0" xfId="0"/>
    <xf numFmtId="0" fontId="6" fillId="0" borderId="2" xfId="0" applyFont="1" applyBorder="1" applyAlignment="1">
      <alignment horizontal="center" vertical="center"/>
    </xf>
    <xf numFmtId="0" fontId="6" fillId="0" borderId="2" xfId="0" applyFont="1" applyBorder="1"/>
    <xf numFmtId="169" fontId="6" fillId="0" borderId="0" xfId="1" applyNumberFormat="1" applyFont="1"/>
    <xf numFmtId="9" fontId="6" fillId="0" borderId="2" xfId="0" applyNumberFormat="1" applyFont="1" applyBorder="1"/>
    <xf numFmtId="169" fontId="6" fillId="0" borderId="2" xfId="1" applyNumberFormat="1" applyFont="1" applyBorder="1"/>
    <xf numFmtId="169" fontId="6" fillId="0" borderId="2" xfId="0" applyNumberFormat="1" applyFont="1" applyBorder="1"/>
    <xf numFmtId="169" fontId="7" fillId="0" borderId="2" xfId="0" applyNumberFormat="1" applyFont="1" applyBorder="1"/>
    <xf numFmtId="0" fontId="9" fillId="0" borderId="0" xfId="0" applyFont="1" applyAlignment="1">
      <alignment horizontal="center" vertical="center"/>
    </xf>
    <xf numFmtId="0" fontId="9" fillId="0" borderId="0" xfId="0" applyFont="1"/>
    <xf numFmtId="9" fontId="6" fillId="0" borderId="2" xfId="0" applyNumberFormat="1" applyFont="1" applyBorder="1" applyAlignment="1">
      <alignment horizontal="center" vertical="center"/>
    </xf>
    <xf numFmtId="0" fontId="8" fillId="0" borderId="2" xfId="0" applyFont="1" applyBorder="1" applyAlignment="1">
      <alignment horizontal="center" vertical="center"/>
    </xf>
    <xf numFmtId="169" fontId="8" fillId="0" borderId="2" xfId="1" applyNumberFormat="1" applyFont="1" applyBorder="1"/>
    <xf numFmtId="9" fontId="8" fillId="0" borderId="2" xfId="0" applyNumberFormat="1" applyFont="1" applyBorder="1" applyAlignment="1">
      <alignment horizontal="center" vertical="center"/>
    </xf>
    <xf numFmtId="170" fontId="6" fillId="0" borderId="2" xfId="0" applyNumberFormat="1" applyFont="1" applyBorder="1" applyAlignment="1">
      <alignment horizontal="center" vertical="center"/>
    </xf>
    <xf numFmtId="0" fontId="9" fillId="0" borderId="0" xfId="0" applyFont="1" applyAlignment="1">
      <alignment horizontal="center"/>
    </xf>
    <xf numFmtId="0" fontId="9" fillId="0" borderId="2" xfId="0" applyFont="1" applyBorder="1" applyAlignment="1">
      <alignment horizontal="center" vertical="center"/>
    </xf>
    <xf numFmtId="0" fontId="9" fillId="0" borderId="2" xfId="0" applyFont="1" applyBorder="1" applyAlignment="1">
      <alignment wrapText="1"/>
    </xf>
    <xf numFmtId="0" fontId="9" fillId="0" borderId="2" xfId="0" applyFont="1" applyBorder="1"/>
    <xf numFmtId="0" fontId="9" fillId="0" borderId="2" xfId="0" applyFont="1" applyBorder="1" applyAlignment="1">
      <alignment horizontal="center"/>
    </xf>
    <xf numFmtId="169" fontId="9" fillId="0" borderId="2" xfId="1" applyNumberFormat="1" applyFont="1" applyBorder="1" applyAlignment="1">
      <alignment horizontal="center" vertical="center"/>
    </xf>
    <xf numFmtId="9" fontId="9" fillId="0" borderId="2" xfId="0" applyNumberFormat="1" applyFont="1" applyBorder="1" applyAlignment="1">
      <alignment horizontal="center" vertical="center"/>
    </xf>
    <xf numFmtId="170" fontId="9" fillId="0" borderId="2" xfId="0" applyNumberFormat="1" applyFont="1" applyBorder="1" applyAlignment="1">
      <alignment horizontal="center" vertical="center"/>
    </xf>
    <xf numFmtId="169" fontId="9" fillId="0" borderId="0" xfId="1" applyNumberFormat="1" applyFont="1" applyAlignment="1">
      <alignment horizontal="center" vertical="center"/>
    </xf>
    <xf numFmtId="169" fontId="9"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12" fillId="0" borderId="2" xfId="0" applyFont="1" applyBorder="1" applyAlignment="1">
      <alignment horizontal="center" vertical="center"/>
    </xf>
    <xf numFmtId="169" fontId="9" fillId="0" borderId="2" xfId="1" applyNumberFormat="1" applyFont="1" applyBorder="1" applyAlignment="1">
      <alignment horizontal="right" vertical="center"/>
    </xf>
    <xf numFmtId="169" fontId="9" fillId="0" borderId="2" xfId="0" applyNumberFormat="1" applyFont="1" applyBorder="1" applyAlignment="1">
      <alignment horizontal="right" vertical="center"/>
    </xf>
    <xf numFmtId="169" fontId="13" fillId="0" borderId="2" xfId="0" applyNumberFormat="1" applyFont="1" applyBorder="1" applyAlignment="1">
      <alignment horizontal="center" vertical="center"/>
    </xf>
    <xf numFmtId="2" fontId="12" fillId="0" borderId="2" xfId="0" applyNumberFormat="1" applyFont="1" applyBorder="1" applyAlignment="1">
      <alignment horizontal="center" vertical="center"/>
    </xf>
    <xf numFmtId="169" fontId="12" fillId="0" borderId="2" xfId="1" applyNumberFormat="1" applyFont="1" applyBorder="1" applyAlignment="1">
      <alignment horizontal="center" vertical="center"/>
    </xf>
    <xf numFmtId="9" fontId="12" fillId="0" borderId="2" xfId="0" applyNumberFormat="1" applyFont="1" applyBorder="1" applyAlignment="1">
      <alignment horizontal="center" vertical="center"/>
    </xf>
    <xf numFmtId="169" fontId="10" fillId="0" borderId="2" xfId="0" applyNumberFormat="1" applyFont="1" applyBorder="1" applyAlignment="1">
      <alignment horizontal="center" vertical="center"/>
    </xf>
    <xf numFmtId="0" fontId="10" fillId="0" borderId="2" xfId="0" applyFont="1" applyBorder="1" applyAlignment="1">
      <alignment vertical="center"/>
    </xf>
    <xf numFmtId="169" fontId="9" fillId="0" borderId="0" xfId="0" applyNumberFormat="1" applyFont="1"/>
    <xf numFmtId="169" fontId="14" fillId="0" borderId="0" xfId="0" applyNumberFormat="1" applyFont="1"/>
    <xf numFmtId="0" fontId="9" fillId="0" borderId="2" xfId="0" applyFont="1" applyBorder="1" applyAlignment="1">
      <alignment vertical="center"/>
    </xf>
    <xf numFmtId="0" fontId="9" fillId="0" borderId="2" xfId="0" applyFont="1" applyBorder="1" applyAlignment="1">
      <alignment horizontal="center" wrapText="1"/>
    </xf>
    <xf numFmtId="2" fontId="9" fillId="0" borderId="2" xfId="0" applyNumberFormat="1" applyFont="1" applyBorder="1" applyAlignment="1">
      <alignment horizontal="center" vertical="center"/>
    </xf>
    <xf numFmtId="0" fontId="4" fillId="0" borderId="2" xfId="5" applyFont="1" applyBorder="1" applyAlignment="1">
      <alignment horizontal="center" vertical="center" wrapText="1"/>
    </xf>
    <xf numFmtId="1" fontId="4" fillId="0" borderId="2" xfId="5" applyNumberFormat="1" applyFont="1" applyBorder="1" applyAlignment="1">
      <alignment horizontal="center" vertical="center" wrapText="1"/>
    </xf>
    <xf numFmtId="49" fontId="4" fillId="0" borderId="2" xfId="5" applyNumberFormat="1" applyFont="1" applyBorder="1" applyAlignment="1">
      <alignment horizontal="center" vertical="center" wrapText="1"/>
    </xf>
    <xf numFmtId="166" fontId="4" fillId="0" borderId="2" xfId="5" applyNumberFormat="1" applyFont="1" applyBorder="1" applyAlignment="1">
      <alignment horizontal="center" vertical="center" wrapText="1"/>
    </xf>
    <xf numFmtId="4" fontId="4" fillId="0" borderId="2" xfId="5" applyNumberFormat="1" applyFont="1" applyBorder="1" applyAlignment="1">
      <alignment horizontal="center" vertical="center" wrapText="1"/>
    </xf>
    <xf numFmtId="3" fontId="4" fillId="0" borderId="2" xfId="5" applyNumberFormat="1" applyFont="1" applyBorder="1" applyAlignment="1">
      <alignment horizontal="center" vertical="center" wrapText="1"/>
    </xf>
    <xf numFmtId="167" fontId="4" fillId="0" borderId="2" xfId="5" applyNumberFormat="1" applyFont="1" applyBorder="1" applyAlignment="1">
      <alignment horizontal="center" vertical="center" wrapText="1"/>
    </xf>
    <xf numFmtId="9" fontId="4" fillId="0" borderId="2" xfId="4" applyFont="1" applyFill="1" applyBorder="1" applyAlignment="1">
      <alignment horizontal="center" vertical="center" wrapText="1"/>
    </xf>
    <xf numFmtId="168" fontId="4" fillId="0" borderId="2" xfId="3" applyNumberFormat="1" applyFont="1" applyFill="1" applyBorder="1" applyAlignment="1">
      <alignment horizontal="center" vertical="center" wrapText="1"/>
    </xf>
    <xf numFmtId="0" fontId="6" fillId="0" borderId="2" xfId="0" applyFont="1" applyBorder="1" applyAlignment="1">
      <alignment horizontal="left" wrapText="1"/>
    </xf>
    <xf numFmtId="0" fontId="6" fillId="0" borderId="2" xfId="0" applyFont="1" applyBorder="1" applyAlignment="1">
      <alignment horizontal="left"/>
    </xf>
    <xf numFmtId="49" fontId="4" fillId="0" borderId="3" xfId="5" applyNumberFormat="1" applyFont="1" applyBorder="1" applyAlignment="1">
      <alignment horizontal="center" vertical="center" wrapText="1"/>
    </xf>
    <xf numFmtId="49" fontId="4" fillId="0" borderId="6" xfId="5" applyNumberFormat="1" applyFont="1" applyBorder="1" applyAlignment="1">
      <alignment horizontal="center" vertical="center" wrapText="1"/>
    </xf>
    <xf numFmtId="3" fontId="4" fillId="0" borderId="2" xfId="3" applyNumberFormat="1" applyFont="1" applyFill="1" applyBorder="1" applyAlignment="1">
      <alignment horizontal="center" vertical="center" wrapText="1"/>
    </xf>
    <xf numFmtId="9" fontId="4" fillId="0" borderId="2" xfId="5" applyNumberFormat="1" applyFont="1" applyBorder="1" applyAlignment="1">
      <alignment horizontal="center" vertical="center" wrapText="1"/>
    </xf>
    <xf numFmtId="1" fontId="4" fillId="0" borderId="4" xfId="5" applyNumberFormat="1" applyFont="1" applyBorder="1" applyAlignment="1">
      <alignment horizontal="center" vertical="center" wrapText="1"/>
    </xf>
    <xf numFmtId="1" fontId="4" fillId="0" borderId="1" xfId="5" applyNumberFormat="1" applyFont="1" applyBorder="1" applyAlignment="1">
      <alignment horizontal="center" vertical="center" wrapText="1"/>
    </xf>
    <xf numFmtId="1" fontId="4" fillId="0" borderId="5" xfId="5" applyNumberFormat="1" applyFont="1" applyBorder="1" applyAlignment="1">
      <alignment horizontal="center" vertical="center" wrapText="1"/>
    </xf>
    <xf numFmtId="4" fontId="4" fillId="0" borderId="3" xfId="5" applyNumberFormat="1" applyFont="1" applyBorder="1" applyAlignment="1">
      <alignment horizontal="center" vertical="center" wrapText="1"/>
    </xf>
    <xf numFmtId="4" fontId="4" fillId="0" borderId="6" xfId="5" applyNumberFormat="1" applyFont="1" applyBorder="1" applyAlignment="1">
      <alignment horizontal="center" vertical="center" wrapText="1"/>
    </xf>
    <xf numFmtId="0" fontId="6" fillId="0" borderId="4" xfId="2" applyFont="1" applyBorder="1" applyAlignment="1">
      <alignment horizontal="center" vertical="center"/>
    </xf>
    <xf numFmtId="0" fontId="6" fillId="0" borderId="1" xfId="2" applyFont="1" applyBorder="1" applyAlignment="1">
      <alignment horizontal="center" vertical="center"/>
    </xf>
    <xf numFmtId="0" fontId="6" fillId="0" borderId="5" xfId="2" applyFont="1" applyBorder="1" applyAlignment="1">
      <alignment horizontal="center" vertical="center"/>
    </xf>
    <xf numFmtId="9" fontId="4" fillId="0" borderId="3" xfId="5" applyNumberFormat="1" applyFont="1" applyBorder="1" applyAlignment="1">
      <alignment horizontal="center" vertical="center" wrapText="1"/>
    </xf>
    <xf numFmtId="9" fontId="4" fillId="0" borderId="6" xfId="5" applyNumberFormat="1" applyFont="1" applyBorder="1" applyAlignment="1">
      <alignment horizontal="center" vertical="center" wrapText="1"/>
    </xf>
    <xf numFmtId="0" fontId="8" fillId="0" borderId="2" xfId="0" applyFont="1" applyBorder="1" applyAlignment="1">
      <alignment horizontal="left" wrapText="1"/>
    </xf>
    <xf numFmtId="0" fontId="6" fillId="0" borderId="2" xfId="0" applyFont="1" applyBorder="1" applyAlignment="1">
      <alignment horizontal="center"/>
    </xf>
    <xf numFmtId="0" fontId="8" fillId="0" borderId="2" xfId="0" applyFont="1" applyBorder="1" applyAlignment="1">
      <alignment horizontal="left"/>
    </xf>
    <xf numFmtId="0" fontId="10" fillId="0" borderId="0" xfId="0" applyFont="1" applyAlignment="1">
      <alignment horizontal="center" vertical="center"/>
    </xf>
    <xf numFmtId="0" fontId="10" fillId="0" borderId="0" xfId="0" applyFont="1" applyAlignment="1">
      <alignment horizontal="center" vertical="center" wrapText="1"/>
    </xf>
    <xf numFmtId="0" fontId="13" fillId="0" borderId="0" xfId="0" applyFont="1" applyAlignment="1">
      <alignment horizontal="center" vertical="center" wrapText="1"/>
    </xf>
    <xf numFmtId="0" fontId="11" fillId="0" borderId="2" xfId="5" applyFont="1" applyBorder="1" applyAlignment="1">
      <alignment horizontal="center" vertical="center" wrapText="1"/>
    </xf>
    <xf numFmtId="1" fontId="11" fillId="0" borderId="2" xfId="5" applyNumberFormat="1" applyFont="1" applyBorder="1" applyAlignment="1">
      <alignment horizontal="center" vertical="center" wrapText="1"/>
    </xf>
    <xf numFmtId="49" fontId="11" fillId="0" borderId="2" xfId="5" applyNumberFormat="1" applyFont="1" applyBorder="1" applyAlignment="1">
      <alignment horizontal="center" vertical="center" wrapText="1"/>
    </xf>
    <xf numFmtId="0" fontId="10" fillId="0" borderId="4" xfId="2" applyFont="1" applyBorder="1" applyAlignment="1">
      <alignment horizontal="center" vertical="center"/>
    </xf>
    <xf numFmtId="0" fontId="10" fillId="0" borderId="1" xfId="2" applyFont="1" applyBorder="1" applyAlignment="1">
      <alignment horizontal="center" vertical="center"/>
    </xf>
    <xf numFmtId="0" fontId="10" fillId="0" borderId="5" xfId="2" applyFont="1" applyBorder="1" applyAlignment="1">
      <alignment horizontal="center" vertical="center"/>
    </xf>
    <xf numFmtId="3" fontId="11" fillId="0" borderId="2" xfId="3" applyNumberFormat="1" applyFont="1" applyFill="1" applyBorder="1" applyAlignment="1">
      <alignment horizontal="center" vertical="center" wrapText="1"/>
    </xf>
    <xf numFmtId="166" fontId="11" fillId="0" borderId="2" xfId="5" applyNumberFormat="1" applyFont="1" applyBorder="1" applyAlignment="1">
      <alignment horizontal="center" vertical="center" wrapText="1"/>
    </xf>
    <xf numFmtId="49" fontId="11" fillId="0" borderId="3" xfId="5" applyNumberFormat="1" applyFont="1" applyBorder="1" applyAlignment="1">
      <alignment horizontal="center" vertical="center" wrapText="1"/>
    </xf>
    <xf numFmtId="49" fontId="11" fillId="0" borderId="6" xfId="5"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lignment horizontal="center" vertical="center"/>
    </xf>
    <xf numFmtId="4" fontId="11" fillId="0" borderId="2" xfId="5" applyNumberFormat="1" applyFont="1" applyBorder="1" applyAlignment="1">
      <alignment horizontal="center" vertical="center" wrapText="1"/>
    </xf>
    <xf numFmtId="9" fontId="11" fillId="0" borderId="2" xfId="5" applyNumberFormat="1" applyFont="1" applyBorder="1" applyAlignment="1">
      <alignment horizontal="center" vertical="center" wrapText="1"/>
    </xf>
    <xf numFmtId="9" fontId="11" fillId="0" borderId="3" xfId="5" applyNumberFormat="1" applyFont="1" applyBorder="1" applyAlignment="1">
      <alignment horizontal="center" vertical="center" wrapText="1"/>
    </xf>
    <xf numFmtId="9" fontId="11" fillId="0" borderId="6" xfId="5" applyNumberFormat="1" applyFont="1" applyBorder="1" applyAlignment="1">
      <alignment horizontal="center" vertical="center" wrapText="1"/>
    </xf>
  </cellXfs>
  <cellStyles count="8">
    <cellStyle name="Comma" xfId="1" builtinId="3"/>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2" xfId="5" xr:uid="{00000000-0005-0000-0000-000006000000}"/>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AC25"/>
  <sheetViews>
    <sheetView topLeftCell="G1" workbookViewId="0">
      <selection activeCell="Q13" sqref="Q13"/>
    </sheetView>
  </sheetViews>
  <sheetFormatPr defaultRowHeight="18.75" x14ac:dyDescent="0.3"/>
  <cols>
    <col min="1" max="1" width="4.69921875" style="8" customWidth="1"/>
    <col min="2" max="2" width="13.796875" style="9" customWidth="1"/>
    <col min="3" max="3" width="11" style="9" customWidth="1"/>
    <col min="4" max="7" width="8.796875" style="9"/>
    <col min="8" max="8" width="5.8984375" style="8" customWidth="1"/>
    <col min="9" max="9" width="8.796875" style="9"/>
    <col min="10" max="10" width="10.796875" style="9" customWidth="1"/>
    <col min="11" max="12" width="8.796875" style="9"/>
    <col min="13" max="13" width="13.09765625" style="9" customWidth="1"/>
    <col min="14" max="15" width="8.796875" style="9"/>
    <col min="16" max="16" width="15" style="9" customWidth="1"/>
    <col min="17" max="17" width="16.09765625" style="9" customWidth="1"/>
    <col min="18" max="18" width="5.3984375" style="9" customWidth="1"/>
    <col min="19" max="19" width="8.796875" style="9"/>
    <col min="20" max="20" width="10.796875" style="9" customWidth="1"/>
    <col min="21" max="21" width="11.5" style="9" customWidth="1"/>
    <col min="22" max="22" width="8.796875" style="9"/>
    <col min="23" max="23" width="12.296875" style="9" customWidth="1"/>
    <col min="24" max="26" width="8.796875" style="9"/>
    <col min="27" max="27" width="13.3984375" style="9" customWidth="1"/>
    <col min="28" max="28" width="11" style="9" customWidth="1"/>
    <col min="29" max="29" width="11.69921875" style="9" customWidth="1"/>
    <col min="30" max="16384" width="8.796875" style="9"/>
  </cols>
  <sheetData>
    <row r="4" spans="1:29" ht="18.75" customHeight="1" x14ac:dyDescent="0.3">
      <c r="A4" s="41" t="s">
        <v>0</v>
      </c>
      <c r="B4" s="42" t="s">
        <v>1</v>
      </c>
      <c r="C4" s="42" t="s">
        <v>2</v>
      </c>
      <c r="D4" s="43" t="s">
        <v>3</v>
      </c>
      <c r="E4" s="43"/>
      <c r="F4" s="43"/>
      <c r="G4" s="43"/>
      <c r="H4" s="61" t="s">
        <v>4</v>
      </c>
      <c r="I4" s="62"/>
      <c r="J4" s="62"/>
      <c r="K4" s="62"/>
      <c r="L4" s="62"/>
      <c r="M4" s="62"/>
      <c r="N4" s="62"/>
      <c r="O4" s="62"/>
      <c r="P4" s="63"/>
      <c r="Q4" s="45" t="s">
        <v>5</v>
      </c>
      <c r="R4" s="56" t="s">
        <v>6</v>
      </c>
      <c r="S4" s="57"/>
      <c r="T4" s="57"/>
      <c r="U4" s="57"/>
      <c r="V4" s="57"/>
      <c r="W4" s="57"/>
      <c r="X4" s="57"/>
      <c r="Y4" s="57"/>
      <c r="Z4" s="57"/>
      <c r="AA4" s="58"/>
      <c r="AB4" s="43" t="s">
        <v>7</v>
      </c>
      <c r="AC4" s="43" t="s">
        <v>8</v>
      </c>
    </row>
    <row r="5" spans="1:29" ht="18.75" customHeight="1" x14ac:dyDescent="0.3">
      <c r="A5" s="41"/>
      <c r="B5" s="42"/>
      <c r="C5" s="42"/>
      <c r="D5" s="42" t="s">
        <v>9</v>
      </c>
      <c r="E5" s="42" t="s">
        <v>10</v>
      </c>
      <c r="F5" s="44" t="s">
        <v>11</v>
      </c>
      <c r="G5" s="43" t="s">
        <v>12</v>
      </c>
      <c r="H5" s="52" t="s">
        <v>0</v>
      </c>
      <c r="I5" s="43" t="s">
        <v>13</v>
      </c>
      <c r="J5" s="43"/>
      <c r="K5" s="43" t="s">
        <v>14</v>
      </c>
      <c r="L5" s="45" t="s">
        <v>15</v>
      </c>
      <c r="M5" s="54" t="s">
        <v>16</v>
      </c>
      <c r="N5" s="55" t="s">
        <v>17</v>
      </c>
      <c r="O5" s="64" t="s">
        <v>44</v>
      </c>
      <c r="P5" s="54" t="s">
        <v>18</v>
      </c>
      <c r="Q5" s="45"/>
      <c r="R5" s="59" t="s">
        <v>0</v>
      </c>
      <c r="S5" s="43" t="s">
        <v>19</v>
      </c>
      <c r="T5" s="43" t="s">
        <v>14</v>
      </c>
      <c r="U5" s="46" t="s">
        <v>20</v>
      </c>
      <c r="V5" s="47" t="s">
        <v>15</v>
      </c>
      <c r="W5" s="46" t="s">
        <v>16</v>
      </c>
      <c r="X5" s="44" t="s">
        <v>21</v>
      </c>
      <c r="Y5" s="44" t="s">
        <v>22</v>
      </c>
      <c r="Z5" s="48" t="s">
        <v>17</v>
      </c>
      <c r="AA5" s="49" t="s">
        <v>18</v>
      </c>
      <c r="AB5" s="43"/>
      <c r="AC5" s="43"/>
    </row>
    <row r="6" spans="1:29" x14ac:dyDescent="0.3">
      <c r="A6" s="41"/>
      <c r="B6" s="42"/>
      <c r="C6" s="42"/>
      <c r="D6" s="42"/>
      <c r="E6" s="42"/>
      <c r="F6" s="44"/>
      <c r="G6" s="43"/>
      <c r="H6" s="53"/>
      <c r="I6" s="43"/>
      <c r="J6" s="43"/>
      <c r="K6" s="43"/>
      <c r="L6" s="45"/>
      <c r="M6" s="54"/>
      <c r="N6" s="55"/>
      <c r="O6" s="65"/>
      <c r="P6" s="54"/>
      <c r="Q6" s="45"/>
      <c r="R6" s="60"/>
      <c r="S6" s="43"/>
      <c r="T6" s="43"/>
      <c r="U6" s="46"/>
      <c r="V6" s="47"/>
      <c r="W6" s="46"/>
      <c r="X6" s="44"/>
      <c r="Y6" s="44"/>
      <c r="Z6" s="48"/>
      <c r="AA6" s="49"/>
      <c r="AB6" s="43"/>
      <c r="AC6" s="43"/>
    </row>
    <row r="7" spans="1:29" x14ac:dyDescent="0.3">
      <c r="A7" s="1">
        <v>1</v>
      </c>
      <c r="B7" s="2" t="s">
        <v>48</v>
      </c>
      <c r="C7" s="2" t="s">
        <v>23</v>
      </c>
      <c r="D7" s="1">
        <v>30</v>
      </c>
      <c r="E7" s="1">
        <v>1</v>
      </c>
      <c r="F7" s="1">
        <v>635.79999999999995</v>
      </c>
      <c r="G7" s="1" t="s">
        <v>24</v>
      </c>
      <c r="H7" s="1"/>
      <c r="I7" s="67"/>
      <c r="J7" s="67"/>
      <c r="K7" s="2"/>
      <c r="L7" s="2"/>
      <c r="M7" s="2"/>
      <c r="N7" s="2"/>
      <c r="O7" s="2"/>
      <c r="P7" s="2"/>
      <c r="Q7" s="5">
        <f>SUM(P8:P15)</f>
        <v>176826917.94960001</v>
      </c>
      <c r="R7" s="2"/>
      <c r="S7" s="2"/>
      <c r="T7" s="2"/>
      <c r="U7" s="2"/>
      <c r="V7" s="2"/>
      <c r="W7" s="2"/>
      <c r="X7" s="2"/>
      <c r="Y7" s="2"/>
      <c r="Z7" s="2"/>
      <c r="AA7" s="2"/>
      <c r="AB7" s="6">
        <f>SUM(AA8:AA15)</f>
        <v>5008000</v>
      </c>
      <c r="AC7" s="7">
        <f>SUM(AB7,Q7)</f>
        <v>181834917.94960001</v>
      </c>
    </row>
    <row r="8" spans="1:29" ht="51.75" customHeight="1" x14ac:dyDescent="0.3">
      <c r="A8" s="1"/>
      <c r="B8" s="2"/>
      <c r="C8" s="2"/>
      <c r="D8" s="2"/>
      <c r="E8" s="2"/>
      <c r="F8" s="2"/>
      <c r="G8" s="2"/>
      <c r="H8" s="1">
        <v>1</v>
      </c>
      <c r="I8" s="66" t="s">
        <v>43</v>
      </c>
      <c r="J8" s="68"/>
      <c r="K8" s="1" t="s">
        <v>45</v>
      </c>
      <c r="L8" s="1">
        <f>(1*((1+0.35))/2)*80</f>
        <v>54</v>
      </c>
      <c r="M8" s="5">
        <v>1920315</v>
      </c>
      <c r="N8" s="10">
        <v>1</v>
      </c>
      <c r="O8" s="14">
        <v>1.0369999999999999</v>
      </c>
      <c r="P8" s="5">
        <f>N8*M8*L8*O8</f>
        <v>107533799.36999999</v>
      </c>
      <c r="Q8" s="2"/>
      <c r="R8" s="1">
        <v>1</v>
      </c>
      <c r="S8" s="2" t="s">
        <v>25</v>
      </c>
      <c r="T8" s="2" t="s">
        <v>26</v>
      </c>
      <c r="U8" s="2">
        <v>39.200000000000003</v>
      </c>
      <c r="V8" s="2">
        <v>1</v>
      </c>
      <c r="W8" s="3">
        <v>520000</v>
      </c>
      <c r="X8" s="2">
        <f>Y8/V8</f>
        <v>635.79999999999995</v>
      </c>
      <c r="Y8" s="2">
        <v>635.79999999999995</v>
      </c>
      <c r="Z8" s="4">
        <v>1</v>
      </c>
      <c r="AA8" s="5">
        <f>V8*W8*Z8</f>
        <v>520000</v>
      </c>
      <c r="AB8" s="2"/>
      <c r="AC8" s="2"/>
    </row>
    <row r="9" spans="1:29" ht="33" customHeight="1" x14ac:dyDescent="0.3">
      <c r="A9" s="1"/>
      <c r="B9" s="2"/>
      <c r="C9" s="2"/>
      <c r="D9" s="2"/>
      <c r="E9" s="2"/>
      <c r="F9" s="2"/>
      <c r="G9" s="2"/>
      <c r="H9" s="1">
        <v>2</v>
      </c>
      <c r="I9" s="50" t="s">
        <v>39</v>
      </c>
      <c r="J9" s="51"/>
      <c r="K9" s="1" t="s">
        <v>45</v>
      </c>
      <c r="L9" s="1">
        <f>0.1*0.35*80</f>
        <v>2.8</v>
      </c>
      <c r="M9" s="5">
        <v>2878636</v>
      </c>
      <c r="N9" s="10">
        <v>1</v>
      </c>
      <c r="O9" s="14">
        <v>1.0369999999999999</v>
      </c>
      <c r="P9" s="5">
        <f t="shared" ref="P9:P15" si="0">N9*M9*L9*O9</f>
        <v>8358407.489599999</v>
      </c>
      <c r="Q9" s="2"/>
      <c r="R9" s="1"/>
      <c r="S9" s="2"/>
      <c r="T9" s="2"/>
      <c r="U9" s="1" t="s">
        <v>27</v>
      </c>
      <c r="V9" s="2">
        <v>2</v>
      </c>
      <c r="W9" s="5">
        <v>710000</v>
      </c>
      <c r="X9" s="2">
        <f t="shared" ref="X9:X15" si="1">Y9/V9</f>
        <v>317.89999999999998</v>
      </c>
      <c r="Y9" s="2">
        <v>635.79999999999995</v>
      </c>
      <c r="Z9" s="4">
        <v>1</v>
      </c>
      <c r="AA9" s="5">
        <f t="shared" ref="AA9:AA15" si="2">V9*W9*Z9</f>
        <v>1420000</v>
      </c>
      <c r="AB9" s="2"/>
      <c r="AC9" s="2"/>
    </row>
    <row r="10" spans="1:29" ht="32.25" customHeight="1" x14ac:dyDescent="0.3">
      <c r="A10" s="1"/>
      <c r="B10" s="2"/>
      <c r="C10" s="2"/>
      <c r="D10" s="2"/>
      <c r="E10" s="2"/>
      <c r="F10" s="2"/>
      <c r="G10" s="2"/>
      <c r="H10" s="1">
        <v>3</v>
      </c>
      <c r="I10" s="50" t="s">
        <v>36</v>
      </c>
      <c r="J10" s="51"/>
      <c r="K10" s="1" t="s">
        <v>46</v>
      </c>
      <c r="L10" s="1">
        <f>1.45*0.8</f>
        <v>1.1599999999999999</v>
      </c>
      <c r="M10" s="5">
        <v>1307970</v>
      </c>
      <c r="N10" s="10">
        <v>1</v>
      </c>
      <c r="O10" s="14">
        <v>1.0369999999999999</v>
      </c>
      <c r="P10" s="5">
        <f t="shared" si="0"/>
        <v>1573383.2723999999</v>
      </c>
      <c r="Q10" s="2"/>
      <c r="R10" s="1">
        <v>2</v>
      </c>
      <c r="S10" s="2" t="s">
        <v>28</v>
      </c>
      <c r="T10" s="2" t="s">
        <v>26</v>
      </c>
      <c r="U10" s="2">
        <v>25.5</v>
      </c>
      <c r="V10" s="2">
        <v>1</v>
      </c>
      <c r="W10" s="5">
        <v>520000</v>
      </c>
      <c r="X10" s="2">
        <f t="shared" si="1"/>
        <v>635.79999999999995</v>
      </c>
      <c r="Y10" s="2">
        <v>635.79999999999995</v>
      </c>
      <c r="Z10" s="4">
        <v>1</v>
      </c>
      <c r="AA10" s="5">
        <f t="shared" si="2"/>
        <v>520000</v>
      </c>
      <c r="AB10" s="2"/>
      <c r="AC10" s="2"/>
    </row>
    <row r="11" spans="1:29" ht="32.25" customHeight="1" x14ac:dyDescent="0.3">
      <c r="A11" s="1"/>
      <c r="B11" s="2"/>
      <c r="C11" s="2"/>
      <c r="D11" s="2"/>
      <c r="E11" s="2"/>
      <c r="F11" s="2"/>
      <c r="G11" s="2"/>
      <c r="H11" s="1">
        <v>4</v>
      </c>
      <c r="I11" s="50" t="s">
        <v>38</v>
      </c>
      <c r="J11" s="51"/>
      <c r="K11" s="1" t="s">
        <v>45</v>
      </c>
      <c r="L11" s="1">
        <f>2*10*0.2</f>
        <v>4</v>
      </c>
      <c r="M11" s="5">
        <v>2091244</v>
      </c>
      <c r="N11" s="10">
        <v>1</v>
      </c>
      <c r="O11" s="14">
        <v>1.0369999999999999</v>
      </c>
      <c r="P11" s="5">
        <f t="shared" si="0"/>
        <v>8674480.1119999997</v>
      </c>
      <c r="Q11" s="2"/>
      <c r="R11" s="1">
        <v>3</v>
      </c>
      <c r="S11" s="2" t="s">
        <v>29</v>
      </c>
      <c r="T11" s="2" t="s">
        <v>30</v>
      </c>
      <c r="U11" s="2"/>
      <c r="V11" s="2">
        <v>1</v>
      </c>
      <c r="W11" s="5">
        <v>150000</v>
      </c>
      <c r="X11" s="2">
        <f t="shared" si="1"/>
        <v>635.79999999999995</v>
      </c>
      <c r="Y11" s="2">
        <v>635.79999999999995</v>
      </c>
      <c r="Z11" s="4">
        <v>1</v>
      </c>
      <c r="AA11" s="5">
        <f t="shared" si="2"/>
        <v>150000</v>
      </c>
      <c r="AB11" s="2"/>
      <c r="AC11" s="2"/>
    </row>
    <row r="12" spans="1:29" ht="32.25" customHeight="1" x14ac:dyDescent="0.3">
      <c r="A12" s="1"/>
      <c r="B12" s="2"/>
      <c r="C12" s="2"/>
      <c r="D12" s="2"/>
      <c r="E12" s="2"/>
      <c r="F12" s="2"/>
      <c r="G12" s="2"/>
      <c r="H12" s="1">
        <v>5</v>
      </c>
      <c r="I12" s="50" t="s">
        <v>47</v>
      </c>
      <c r="J12" s="51"/>
      <c r="K12" s="1" t="s">
        <v>35</v>
      </c>
      <c r="L12" s="1">
        <f>80*3</f>
        <v>240</v>
      </c>
      <c r="M12" s="5">
        <v>149400</v>
      </c>
      <c r="N12" s="10">
        <v>1</v>
      </c>
      <c r="O12" s="14">
        <v>1.0369999999999999</v>
      </c>
      <c r="P12" s="5">
        <f t="shared" si="0"/>
        <v>37182672</v>
      </c>
      <c r="Q12" s="2"/>
      <c r="R12" s="1">
        <v>4</v>
      </c>
      <c r="S12" s="2" t="s">
        <v>31</v>
      </c>
      <c r="T12" s="2" t="s">
        <v>26</v>
      </c>
      <c r="U12" s="1" t="s">
        <v>32</v>
      </c>
      <c r="V12" s="2">
        <v>4</v>
      </c>
      <c r="W12" s="5">
        <v>228000</v>
      </c>
      <c r="X12" s="2">
        <f t="shared" si="1"/>
        <v>158.94999999999999</v>
      </c>
      <c r="Y12" s="2">
        <v>635.79999999999995</v>
      </c>
      <c r="Z12" s="4">
        <v>1</v>
      </c>
      <c r="AA12" s="5">
        <f t="shared" si="2"/>
        <v>912000</v>
      </c>
      <c r="AB12" s="2"/>
      <c r="AC12" s="2"/>
    </row>
    <row r="13" spans="1:29" ht="49.5" customHeight="1" x14ac:dyDescent="0.3">
      <c r="A13" s="1"/>
      <c r="B13" s="2"/>
      <c r="C13" s="2"/>
      <c r="D13" s="2"/>
      <c r="E13" s="2"/>
      <c r="F13" s="2"/>
      <c r="G13" s="2"/>
      <c r="H13" s="1">
        <v>6</v>
      </c>
      <c r="I13" s="50" t="s">
        <v>37</v>
      </c>
      <c r="J13" s="51"/>
      <c r="K13" s="1" t="s">
        <v>45</v>
      </c>
      <c r="L13" s="1">
        <f>80*0.35*0.1</f>
        <v>2.8000000000000003</v>
      </c>
      <c r="M13" s="5">
        <v>2878636</v>
      </c>
      <c r="N13" s="10">
        <v>1</v>
      </c>
      <c r="O13" s="14">
        <v>1.0369999999999999</v>
      </c>
      <c r="P13" s="5">
        <f t="shared" si="0"/>
        <v>8358407.4896</v>
      </c>
      <c r="Q13" s="2"/>
      <c r="R13" s="1"/>
      <c r="S13" s="2"/>
      <c r="T13" s="2"/>
      <c r="U13" s="2">
        <v>15.9</v>
      </c>
      <c r="V13" s="2">
        <v>1</v>
      </c>
      <c r="W13" s="5">
        <v>378000</v>
      </c>
      <c r="X13" s="2">
        <f t="shared" si="1"/>
        <v>635.79999999999995</v>
      </c>
      <c r="Y13" s="2">
        <v>635.79999999999995</v>
      </c>
      <c r="Z13" s="4">
        <v>1</v>
      </c>
      <c r="AA13" s="5">
        <f t="shared" si="2"/>
        <v>378000</v>
      </c>
      <c r="AB13" s="2"/>
      <c r="AC13" s="2"/>
    </row>
    <row r="14" spans="1:29" ht="50.25" customHeight="1" x14ac:dyDescent="0.3">
      <c r="A14" s="1"/>
      <c r="B14" s="2"/>
      <c r="C14" s="2"/>
      <c r="D14" s="2"/>
      <c r="E14" s="2"/>
      <c r="F14" s="2"/>
      <c r="G14" s="2"/>
      <c r="H14" s="11">
        <v>7</v>
      </c>
      <c r="I14" s="66" t="s">
        <v>40</v>
      </c>
      <c r="J14" s="66"/>
      <c r="K14" s="11" t="s">
        <v>42</v>
      </c>
      <c r="L14" s="11">
        <v>2</v>
      </c>
      <c r="M14" s="12">
        <v>1654056</v>
      </c>
      <c r="N14" s="13">
        <v>1</v>
      </c>
      <c r="O14" s="14">
        <v>1.0369999999999999</v>
      </c>
      <c r="P14" s="5">
        <f t="shared" si="0"/>
        <v>3430512.1439999999</v>
      </c>
      <c r="Q14" s="2"/>
      <c r="R14" s="1">
        <v>5</v>
      </c>
      <c r="S14" s="2" t="s">
        <v>33</v>
      </c>
      <c r="T14" s="2" t="s">
        <v>26</v>
      </c>
      <c r="U14" s="2">
        <v>9.5</v>
      </c>
      <c r="V14" s="2">
        <v>1</v>
      </c>
      <c r="W14" s="5">
        <v>1000000</v>
      </c>
      <c r="X14" s="2">
        <f t="shared" si="1"/>
        <v>635.79999999999995</v>
      </c>
      <c r="Y14" s="2">
        <v>635.79999999999995</v>
      </c>
      <c r="Z14" s="4">
        <v>1</v>
      </c>
      <c r="AA14" s="5">
        <f t="shared" si="2"/>
        <v>1000000</v>
      </c>
      <c r="AB14" s="2"/>
      <c r="AC14" s="2"/>
    </row>
    <row r="15" spans="1:29" ht="48.75" customHeight="1" x14ac:dyDescent="0.3">
      <c r="A15" s="1"/>
      <c r="B15" s="2"/>
      <c r="C15" s="2"/>
      <c r="D15" s="2"/>
      <c r="E15" s="2"/>
      <c r="F15" s="2"/>
      <c r="G15" s="2"/>
      <c r="H15" s="11">
        <v>8</v>
      </c>
      <c r="I15" s="66" t="s">
        <v>41</v>
      </c>
      <c r="J15" s="66"/>
      <c r="K15" s="11" t="s">
        <v>42</v>
      </c>
      <c r="L15" s="11">
        <v>1</v>
      </c>
      <c r="M15" s="12">
        <v>1654056</v>
      </c>
      <c r="N15" s="13">
        <v>1</v>
      </c>
      <c r="O15" s="14">
        <v>1.0369999999999999</v>
      </c>
      <c r="P15" s="5">
        <f t="shared" si="0"/>
        <v>1715256.0719999999</v>
      </c>
      <c r="Q15" s="2"/>
      <c r="R15" s="1">
        <v>6</v>
      </c>
      <c r="S15" s="2" t="s">
        <v>34</v>
      </c>
      <c r="T15" s="2" t="s">
        <v>26</v>
      </c>
      <c r="U15" s="2">
        <v>3.2</v>
      </c>
      <c r="V15" s="2">
        <v>2</v>
      </c>
      <c r="W15" s="5">
        <v>54000</v>
      </c>
      <c r="X15" s="2">
        <f t="shared" si="1"/>
        <v>317.89999999999998</v>
      </c>
      <c r="Y15" s="2">
        <v>635.79999999999995</v>
      </c>
      <c r="Z15" s="4">
        <v>1</v>
      </c>
      <c r="AA15" s="5">
        <f t="shared" si="2"/>
        <v>108000</v>
      </c>
      <c r="AB15" s="2"/>
      <c r="AC15" s="2"/>
    </row>
    <row r="16" spans="1:29" x14ac:dyDescent="0.3">
      <c r="A16" s="1"/>
      <c r="B16" s="2"/>
      <c r="C16" s="2"/>
      <c r="D16" s="2"/>
      <c r="E16" s="2"/>
      <c r="F16" s="2"/>
      <c r="G16" s="2"/>
      <c r="H16" s="1"/>
      <c r="I16" s="51"/>
      <c r="J16" s="51"/>
      <c r="K16" s="2"/>
      <c r="L16" s="1"/>
      <c r="M16" s="2"/>
      <c r="N16" s="1"/>
      <c r="O16" s="1"/>
      <c r="P16" s="2"/>
      <c r="Q16" s="2"/>
      <c r="R16" s="2"/>
      <c r="S16" s="2"/>
      <c r="T16" s="2"/>
      <c r="U16" s="2"/>
      <c r="V16" s="2"/>
      <c r="W16" s="2"/>
      <c r="X16" s="2"/>
      <c r="Y16" s="2"/>
      <c r="Z16" s="2"/>
      <c r="AA16" s="2"/>
      <c r="AB16" s="2"/>
      <c r="AC16" s="2"/>
    </row>
    <row r="17" spans="1:29" x14ac:dyDescent="0.3">
      <c r="A17" s="1"/>
      <c r="B17" s="2"/>
      <c r="C17" s="2"/>
      <c r="D17" s="2"/>
      <c r="E17" s="2"/>
      <c r="F17" s="2"/>
      <c r="G17" s="2"/>
      <c r="H17" s="1"/>
      <c r="I17" s="51"/>
      <c r="J17" s="51"/>
      <c r="K17" s="2"/>
      <c r="L17" s="1"/>
      <c r="M17" s="2"/>
      <c r="N17" s="1"/>
      <c r="O17" s="1"/>
      <c r="P17" s="2"/>
      <c r="Q17" s="2"/>
      <c r="R17" s="2"/>
      <c r="S17" s="2"/>
      <c r="T17" s="2"/>
      <c r="U17" s="2"/>
      <c r="V17" s="2"/>
      <c r="W17" s="2"/>
      <c r="X17" s="2"/>
      <c r="Y17" s="2"/>
      <c r="Z17" s="2"/>
      <c r="AA17" s="2"/>
      <c r="AB17" s="2"/>
      <c r="AC17" s="2"/>
    </row>
    <row r="18" spans="1:29" x14ac:dyDescent="0.3">
      <c r="A18" s="1"/>
      <c r="B18" s="2"/>
      <c r="C18" s="2"/>
      <c r="D18" s="2"/>
      <c r="E18" s="2"/>
      <c r="F18" s="2"/>
      <c r="G18" s="2"/>
      <c r="H18" s="1"/>
      <c r="I18" s="51"/>
      <c r="J18" s="51"/>
      <c r="K18" s="2"/>
      <c r="L18" s="1"/>
      <c r="M18" s="2"/>
      <c r="N18" s="1"/>
      <c r="O18" s="1"/>
      <c r="P18" s="2"/>
      <c r="Q18" s="2"/>
      <c r="R18" s="2"/>
      <c r="S18" s="2"/>
      <c r="T18" s="2"/>
      <c r="U18" s="2"/>
      <c r="V18" s="2"/>
      <c r="W18" s="2"/>
      <c r="X18" s="2"/>
      <c r="Y18" s="2"/>
      <c r="Z18" s="2"/>
      <c r="AA18" s="2"/>
      <c r="AB18" s="2"/>
      <c r="AC18" s="2"/>
    </row>
    <row r="19" spans="1:29" x14ac:dyDescent="0.3">
      <c r="A19" s="1"/>
      <c r="B19" s="2"/>
      <c r="C19" s="2"/>
      <c r="D19" s="2"/>
      <c r="E19" s="2"/>
      <c r="F19" s="2"/>
      <c r="G19" s="2"/>
      <c r="H19" s="1"/>
      <c r="I19" s="51"/>
      <c r="J19" s="51"/>
      <c r="K19" s="2"/>
      <c r="L19" s="1"/>
      <c r="M19" s="2"/>
      <c r="N19" s="1"/>
      <c r="O19" s="1"/>
      <c r="P19" s="2"/>
      <c r="Q19" s="2"/>
      <c r="R19" s="2"/>
      <c r="S19" s="2"/>
      <c r="T19" s="2"/>
      <c r="U19" s="2"/>
      <c r="V19" s="2"/>
      <c r="W19" s="2"/>
      <c r="X19" s="2"/>
      <c r="Y19" s="2"/>
      <c r="Z19" s="2"/>
      <c r="AA19" s="2"/>
      <c r="AB19" s="2"/>
      <c r="AC19" s="2"/>
    </row>
    <row r="20" spans="1:29" x14ac:dyDescent="0.3">
      <c r="A20" s="1"/>
      <c r="B20" s="2"/>
      <c r="C20" s="2"/>
      <c r="D20" s="2"/>
      <c r="E20" s="2"/>
      <c r="F20" s="2"/>
      <c r="G20" s="2"/>
      <c r="H20" s="1"/>
      <c r="I20" s="2"/>
      <c r="J20" s="2"/>
      <c r="K20" s="2"/>
      <c r="L20" s="1"/>
      <c r="M20" s="2"/>
      <c r="N20" s="1"/>
      <c r="O20" s="1"/>
      <c r="P20" s="2"/>
      <c r="Q20" s="2"/>
      <c r="R20" s="2"/>
      <c r="S20" s="2"/>
      <c r="T20" s="2"/>
      <c r="U20" s="2"/>
      <c r="V20" s="2"/>
      <c r="W20" s="2"/>
      <c r="X20" s="2"/>
      <c r="Y20" s="2"/>
      <c r="Z20" s="2"/>
      <c r="AA20" s="2"/>
      <c r="AB20" s="2"/>
      <c r="AC20" s="2"/>
    </row>
    <row r="21" spans="1:29" x14ac:dyDescent="0.3">
      <c r="A21" s="1"/>
      <c r="B21" s="2"/>
      <c r="C21" s="2"/>
      <c r="D21" s="2"/>
      <c r="E21" s="2"/>
      <c r="F21" s="2"/>
      <c r="G21" s="2"/>
      <c r="H21" s="1"/>
      <c r="I21" s="2"/>
      <c r="J21" s="2"/>
      <c r="K21" s="2"/>
      <c r="L21" s="2"/>
      <c r="M21" s="2"/>
      <c r="N21" s="1"/>
      <c r="O21" s="1"/>
      <c r="P21" s="2"/>
      <c r="Q21" s="2"/>
      <c r="R21" s="2"/>
      <c r="S21" s="2"/>
      <c r="T21" s="2"/>
      <c r="U21" s="2"/>
      <c r="V21" s="2"/>
      <c r="W21" s="2"/>
      <c r="X21" s="2"/>
      <c r="Y21" s="2"/>
      <c r="Z21" s="2"/>
      <c r="AA21" s="2"/>
      <c r="AB21" s="2"/>
      <c r="AC21" s="2"/>
    </row>
    <row r="22" spans="1:29" x14ac:dyDescent="0.3">
      <c r="A22" s="1"/>
      <c r="B22" s="2"/>
      <c r="C22" s="2"/>
      <c r="D22" s="2"/>
      <c r="E22" s="2"/>
      <c r="F22" s="2"/>
      <c r="G22" s="2"/>
      <c r="H22" s="1"/>
      <c r="I22" s="2"/>
      <c r="J22" s="2"/>
      <c r="K22" s="2"/>
      <c r="L22" s="2"/>
      <c r="M22" s="2"/>
      <c r="N22" s="2"/>
      <c r="O22" s="2"/>
      <c r="P22" s="2"/>
      <c r="Q22" s="2"/>
      <c r="R22" s="2"/>
      <c r="S22" s="2"/>
      <c r="T22" s="2"/>
      <c r="U22" s="2"/>
      <c r="V22" s="2"/>
      <c r="W22" s="2"/>
      <c r="X22" s="2"/>
      <c r="Y22" s="2"/>
      <c r="Z22" s="2"/>
      <c r="AA22" s="2"/>
      <c r="AB22" s="2"/>
      <c r="AC22" s="2"/>
    </row>
    <row r="23" spans="1:29" x14ac:dyDescent="0.3">
      <c r="A23" s="1"/>
      <c r="B23" s="2"/>
      <c r="C23" s="2"/>
      <c r="D23" s="2"/>
      <c r="E23" s="2"/>
      <c r="F23" s="2"/>
      <c r="G23" s="2"/>
      <c r="H23" s="1"/>
      <c r="I23" s="2"/>
      <c r="J23" s="2"/>
      <c r="K23" s="2"/>
      <c r="L23" s="2"/>
      <c r="M23" s="2"/>
      <c r="N23" s="2"/>
      <c r="O23" s="2"/>
      <c r="P23" s="2"/>
      <c r="Q23" s="2"/>
      <c r="R23" s="2"/>
      <c r="S23" s="2"/>
      <c r="T23" s="2"/>
      <c r="U23" s="2"/>
      <c r="V23" s="2"/>
      <c r="W23" s="2"/>
      <c r="X23" s="2"/>
      <c r="Y23" s="2"/>
      <c r="Z23" s="2"/>
      <c r="AA23" s="2"/>
      <c r="AB23" s="2"/>
      <c r="AC23" s="2"/>
    </row>
    <row r="24" spans="1:29" x14ac:dyDescent="0.3">
      <c r="A24" s="1"/>
      <c r="B24" s="2"/>
      <c r="C24" s="2"/>
      <c r="D24" s="2"/>
      <c r="E24" s="2"/>
      <c r="F24" s="2"/>
      <c r="G24" s="2"/>
      <c r="H24" s="1"/>
      <c r="I24" s="2"/>
      <c r="J24" s="2"/>
      <c r="K24" s="2"/>
      <c r="L24" s="2"/>
      <c r="M24" s="2"/>
      <c r="N24" s="2"/>
      <c r="O24" s="2"/>
      <c r="P24" s="2"/>
      <c r="Q24" s="2"/>
      <c r="R24" s="2"/>
      <c r="S24" s="2"/>
      <c r="T24" s="2"/>
      <c r="U24" s="2"/>
      <c r="V24" s="2"/>
      <c r="W24" s="2"/>
      <c r="X24" s="2"/>
      <c r="Y24" s="2"/>
      <c r="Z24" s="2"/>
      <c r="AA24" s="2"/>
      <c r="AB24" s="2"/>
      <c r="AC24" s="2"/>
    </row>
    <row r="25" spans="1:29" x14ac:dyDescent="0.3">
      <c r="A25" s="1"/>
      <c r="B25" s="2"/>
      <c r="C25" s="2"/>
      <c r="D25" s="2"/>
      <c r="E25" s="2"/>
      <c r="F25" s="2"/>
      <c r="G25" s="2"/>
      <c r="H25" s="1"/>
      <c r="I25" s="2"/>
      <c r="J25" s="2"/>
      <c r="K25" s="2"/>
      <c r="L25" s="2"/>
      <c r="M25" s="2"/>
      <c r="N25" s="2"/>
      <c r="O25" s="2"/>
      <c r="P25" s="2"/>
      <c r="Q25" s="2"/>
      <c r="R25" s="2"/>
      <c r="S25" s="2"/>
      <c r="T25" s="2"/>
      <c r="U25" s="2"/>
      <c r="V25" s="2"/>
      <c r="W25" s="2"/>
      <c r="X25" s="2"/>
      <c r="Y25" s="2"/>
      <c r="Z25" s="2"/>
      <c r="AA25" s="2"/>
      <c r="AB25" s="2"/>
      <c r="AC25" s="2"/>
    </row>
  </sheetData>
  <mergeCells count="44">
    <mergeCell ref="I17:J17"/>
    <mergeCell ref="I18:J18"/>
    <mergeCell ref="I19:J19"/>
    <mergeCell ref="R4:AA4"/>
    <mergeCell ref="R5:R6"/>
    <mergeCell ref="H4:P4"/>
    <mergeCell ref="O5:O6"/>
    <mergeCell ref="I12:J12"/>
    <mergeCell ref="I13:J13"/>
    <mergeCell ref="I14:J14"/>
    <mergeCell ref="I15:J15"/>
    <mergeCell ref="I16:J16"/>
    <mergeCell ref="I7:J7"/>
    <mergeCell ref="I8:J8"/>
    <mergeCell ref="I9:J9"/>
    <mergeCell ref="I10:J10"/>
    <mergeCell ref="I11:J11"/>
    <mergeCell ref="F5:F6"/>
    <mergeCell ref="X5:X6"/>
    <mergeCell ref="H5:H6"/>
    <mergeCell ref="I5:J6"/>
    <mergeCell ref="K5:K6"/>
    <mergeCell ref="L5:L6"/>
    <mergeCell ref="M5:M6"/>
    <mergeCell ref="N5:N6"/>
    <mergeCell ref="P5:P6"/>
    <mergeCell ref="Y5:Y6"/>
    <mergeCell ref="Q4:Q6"/>
    <mergeCell ref="AB4:AB6"/>
    <mergeCell ref="AC4:AC6"/>
    <mergeCell ref="S5:S6"/>
    <mergeCell ref="T5:T6"/>
    <mergeCell ref="U5:U6"/>
    <mergeCell ref="W5:W6"/>
    <mergeCell ref="V5:V6"/>
    <mergeCell ref="Z5:Z6"/>
    <mergeCell ref="AA5:AA6"/>
    <mergeCell ref="A4:A6"/>
    <mergeCell ref="B4:B6"/>
    <mergeCell ref="C4:C6"/>
    <mergeCell ref="D4:G4"/>
    <mergeCell ref="G5:G6"/>
    <mergeCell ref="D5:D6"/>
    <mergeCell ref="E5: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34"/>
  <sheetViews>
    <sheetView tabSelected="1" topLeftCell="D20" zoomScale="85" zoomScaleNormal="85" workbookViewId="0">
      <selection activeCell="L32" sqref="L32"/>
    </sheetView>
  </sheetViews>
  <sheetFormatPr defaultRowHeight="18.75" x14ac:dyDescent="0.3"/>
  <cols>
    <col min="1" max="1" width="4.69921875" style="8" customWidth="1"/>
    <col min="2" max="2" width="13.796875" style="9" customWidth="1"/>
    <col min="3" max="3" width="13.19921875" style="9" customWidth="1"/>
    <col min="4" max="4" width="8.796875" style="9" customWidth="1"/>
    <col min="5" max="5" width="10.09765625" style="9" customWidth="1"/>
    <col min="6" max="6" width="8.796875" style="9" customWidth="1"/>
    <col min="7" max="7" width="5.8984375" style="9" customWidth="1"/>
    <col min="8" max="8" width="5.8984375" style="8" customWidth="1"/>
    <col min="9" max="9" width="34.3984375" style="9" customWidth="1"/>
    <col min="10" max="10" width="6.69921875" style="15" customWidth="1"/>
    <col min="11" max="11" width="10.796875" style="8" customWidth="1"/>
    <col min="12" max="12" width="8.19921875" style="15" customWidth="1"/>
    <col min="13" max="13" width="12.796875" style="9" customWidth="1"/>
    <col min="14" max="15" width="8.796875" style="9"/>
    <col min="16" max="16" width="7.8984375" style="9" customWidth="1"/>
    <col min="17" max="17" width="12.296875" style="9" customWidth="1"/>
    <col min="18" max="16384" width="8.796875" style="9"/>
  </cols>
  <sheetData>
    <row r="1" spans="1:18" x14ac:dyDescent="0.3">
      <c r="A1" s="69" t="s">
        <v>60</v>
      </c>
      <c r="B1" s="69"/>
      <c r="C1" s="69"/>
      <c r="D1" s="69"/>
      <c r="E1" s="69"/>
      <c r="F1" s="69"/>
      <c r="G1" s="69"/>
      <c r="H1" s="69"/>
      <c r="I1" s="69"/>
      <c r="J1" s="69"/>
      <c r="K1" s="69"/>
      <c r="L1" s="69"/>
      <c r="M1" s="69"/>
      <c r="N1" s="69"/>
      <c r="O1" s="69"/>
      <c r="P1" s="69"/>
      <c r="Q1" s="69"/>
    </row>
    <row r="2" spans="1:18" ht="48.75" customHeight="1" x14ac:dyDescent="0.3">
      <c r="A2" s="70" t="s">
        <v>56</v>
      </c>
      <c r="B2" s="70"/>
      <c r="C2" s="70"/>
      <c r="D2" s="70"/>
      <c r="E2" s="70"/>
      <c r="F2" s="70"/>
      <c r="G2" s="70"/>
      <c r="H2" s="70"/>
      <c r="I2" s="70"/>
      <c r="J2" s="70"/>
      <c r="K2" s="70"/>
      <c r="L2" s="70"/>
      <c r="M2" s="70"/>
      <c r="N2" s="70"/>
      <c r="O2" s="70"/>
      <c r="P2" s="70"/>
      <c r="Q2" s="70"/>
    </row>
    <row r="3" spans="1:18" ht="24" customHeight="1" x14ac:dyDescent="0.3">
      <c r="A3" s="71" t="s">
        <v>74</v>
      </c>
      <c r="B3" s="71"/>
      <c r="C3" s="71"/>
      <c r="D3" s="71"/>
      <c r="E3" s="71"/>
      <c r="F3" s="71"/>
      <c r="G3" s="71"/>
      <c r="H3" s="71"/>
      <c r="I3" s="71"/>
      <c r="J3" s="71"/>
      <c r="K3" s="71"/>
      <c r="L3" s="71"/>
      <c r="M3" s="71"/>
      <c r="N3" s="71"/>
      <c r="O3" s="71"/>
      <c r="P3" s="71"/>
      <c r="Q3" s="71"/>
    </row>
    <row r="4" spans="1:18" ht="9" customHeight="1" x14ac:dyDescent="0.3"/>
    <row r="5" spans="1:18" ht="28.5" customHeight="1" x14ac:dyDescent="0.3">
      <c r="A5" s="72" t="s">
        <v>0</v>
      </c>
      <c r="B5" s="73" t="s">
        <v>1</v>
      </c>
      <c r="C5" s="73" t="s">
        <v>2</v>
      </c>
      <c r="D5" s="74" t="s">
        <v>3</v>
      </c>
      <c r="E5" s="74"/>
      <c r="F5" s="74"/>
      <c r="G5" s="74"/>
      <c r="H5" s="75" t="s">
        <v>4</v>
      </c>
      <c r="I5" s="76"/>
      <c r="J5" s="76"/>
      <c r="K5" s="76"/>
      <c r="L5" s="76"/>
      <c r="M5" s="76"/>
      <c r="N5" s="76"/>
      <c r="O5" s="76"/>
      <c r="P5" s="76"/>
      <c r="Q5" s="77"/>
    </row>
    <row r="6" spans="1:18" ht="18.75" customHeight="1" x14ac:dyDescent="0.3">
      <c r="A6" s="72"/>
      <c r="B6" s="73"/>
      <c r="C6" s="73"/>
      <c r="D6" s="73" t="s">
        <v>9</v>
      </c>
      <c r="E6" s="73" t="s">
        <v>10</v>
      </c>
      <c r="F6" s="79" t="s">
        <v>11</v>
      </c>
      <c r="G6" s="74" t="s">
        <v>12</v>
      </c>
      <c r="H6" s="80" t="s">
        <v>0</v>
      </c>
      <c r="I6" s="80" t="s">
        <v>49</v>
      </c>
      <c r="J6" s="74" t="s">
        <v>14</v>
      </c>
      <c r="K6" s="80" t="s">
        <v>20</v>
      </c>
      <c r="L6" s="84" t="s">
        <v>15</v>
      </c>
      <c r="M6" s="78" t="s">
        <v>54</v>
      </c>
      <c r="N6" s="85" t="s">
        <v>17</v>
      </c>
      <c r="O6" s="86" t="s">
        <v>65</v>
      </c>
      <c r="P6" s="86" t="s">
        <v>44</v>
      </c>
      <c r="Q6" s="78" t="s">
        <v>55</v>
      </c>
    </row>
    <row r="7" spans="1:18" ht="47.25" customHeight="1" x14ac:dyDescent="0.3">
      <c r="A7" s="72"/>
      <c r="B7" s="73"/>
      <c r="C7" s="73"/>
      <c r="D7" s="73"/>
      <c r="E7" s="73"/>
      <c r="F7" s="79"/>
      <c r="G7" s="74"/>
      <c r="H7" s="81"/>
      <c r="I7" s="81"/>
      <c r="J7" s="74"/>
      <c r="K7" s="81"/>
      <c r="L7" s="84"/>
      <c r="M7" s="78"/>
      <c r="N7" s="85"/>
      <c r="O7" s="87"/>
      <c r="P7" s="87"/>
      <c r="Q7" s="78"/>
    </row>
    <row r="8" spans="1:18" ht="37.5" x14ac:dyDescent="0.3">
      <c r="A8" s="16">
        <v>1</v>
      </c>
      <c r="B8" s="17" t="s">
        <v>48</v>
      </c>
      <c r="C8" s="38" t="s">
        <v>61</v>
      </c>
      <c r="D8" s="16">
        <v>30</v>
      </c>
      <c r="E8" s="16">
        <v>1</v>
      </c>
      <c r="F8" s="16">
        <v>635.79999999999995</v>
      </c>
      <c r="G8" s="16" t="s">
        <v>24</v>
      </c>
      <c r="H8" s="16"/>
      <c r="I8" s="19"/>
      <c r="J8" s="19"/>
      <c r="K8" s="16"/>
      <c r="L8" s="19"/>
      <c r="M8" s="18"/>
      <c r="N8" s="18"/>
      <c r="O8" s="18"/>
      <c r="P8" s="18"/>
      <c r="Q8" s="30"/>
    </row>
    <row r="9" spans="1:18" ht="37.5" x14ac:dyDescent="0.3">
      <c r="A9" s="16"/>
      <c r="B9" s="18"/>
      <c r="C9" s="18"/>
      <c r="D9" s="18"/>
      <c r="E9" s="18"/>
      <c r="F9" s="18"/>
      <c r="G9" s="18"/>
      <c r="H9" s="16">
        <v>1</v>
      </c>
      <c r="I9" s="25" t="s">
        <v>72</v>
      </c>
      <c r="J9" s="16" t="s">
        <v>62</v>
      </c>
      <c r="K9" s="16"/>
      <c r="L9" s="16">
        <v>1</v>
      </c>
      <c r="M9" s="20">
        <v>515692000</v>
      </c>
      <c r="N9" s="21">
        <v>0.2</v>
      </c>
      <c r="O9" s="21"/>
      <c r="P9" s="22">
        <v>1.0369999999999999</v>
      </c>
      <c r="Q9" s="29">
        <f>M9*N9*P9</f>
        <v>106954520.8</v>
      </c>
    </row>
    <row r="10" spans="1:18" ht="37.5" hidden="1" x14ac:dyDescent="0.3">
      <c r="A10" s="16"/>
      <c r="B10" s="18"/>
      <c r="C10" s="18"/>
      <c r="D10" s="18"/>
      <c r="E10" s="18"/>
      <c r="F10" s="18"/>
      <c r="G10" s="18"/>
      <c r="H10" s="16">
        <v>0</v>
      </c>
      <c r="I10" s="25" t="s">
        <v>57</v>
      </c>
      <c r="J10" s="16" t="s">
        <v>45</v>
      </c>
      <c r="K10" s="16"/>
      <c r="L10" s="16">
        <f>0.1*0.35*80</f>
        <v>2.8</v>
      </c>
      <c r="M10" s="20">
        <v>2878636</v>
      </c>
      <c r="N10" s="21">
        <v>0</v>
      </c>
      <c r="O10" s="21"/>
      <c r="P10" s="22">
        <v>1.0369999999999999</v>
      </c>
      <c r="Q10" s="20">
        <f t="shared" ref="Q10:Q15" si="0">N10*M10*L10*P10</f>
        <v>0</v>
      </c>
      <c r="R10" s="9" t="s">
        <v>63</v>
      </c>
    </row>
    <row r="11" spans="1:18" ht="37.5" x14ac:dyDescent="0.3">
      <c r="A11" s="16"/>
      <c r="B11" s="18"/>
      <c r="C11" s="18"/>
      <c r="D11" s="18"/>
      <c r="E11" s="18"/>
      <c r="F11" s="18"/>
      <c r="G11" s="18"/>
      <c r="H11" s="16">
        <v>2</v>
      </c>
      <c r="I11" s="25" t="s">
        <v>66</v>
      </c>
      <c r="J11" s="16" t="s">
        <v>46</v>
      </c>
      <c r="K11" s="16"/>
      <c r="L11" s="16">
        <f>1.45*80</f>
        <v>116</v>
      </c>
      <c r="M11" s="20">
        <v>1124884</v>
      </c>
      <c r="N11" s="21">
        <v>0.2</v>
      </c>
      <c r="O11" s="21"/>
      <c r="P11" s="22">
        <v>1.0369999999999999</v>
      </c>
      <c r="Q11" s="20">
        <f>N11*M11*L11*P11</f>
        <v>27062909.2256</v>
      </c>
    </row>
    <row r="12" spans="1:18" ht="37.5" x14ac:dyDescent="0.3">
      <c r="A12" s="16"/>
      <c r="B12" s="18"/>
      <c r="C12" s="18"/>
      <c r="D12" s="18"/>
      <c r="E12" s="18"/>
      <c r="F12" s="18"/>
      <c r="G12" s="18"/>
      <c r="H12" s="16">
        <v>3</v>
      </c>
      <c r="I12" s="25" t="s">
        <v>67</v>
      </c>
      <c r="J12" s="16" t="s">
        <v>45</v>
      </c>
      <c r="K12" s="16"/>
      <c r="L12" s="16">
        <f>2*10*0.2</f>
        <v>4</v>
      </c>
      <c r="M12" s="20">
        <v>2091244</v>
      </c>
      <c r="N12" s="21">
        <v>0.2</v>
      </c>
      <c r="O12" s="21"/>
      <c r="P12" s="22">
        <v>1.0369999999999999</v>
      </c>
      <c r="Q12" s="20">
        <f t="shared" si="0"/>
        <v>1734896.0224000001</v>
      </c>
    </row>
    <row r="13" spans="1:18" ht="57.75" customHeight="1" x14ac:dyDescent="0.3">
      <c r="A13" s="16"/>
      <c r="B13" s="18"/>
      <c r="C13" s="18"/>
      <c r="D13" s="18"/>
      <c r="E13" s="18"/>
      <c r="F13" s="18"/>
      <c r="G13" s="18"/>
      <c r="H13" s="16">
        <v>4</v>
      </c>
      <c r="I13" s="25" t="s">
        <v>73</v>
      </c>
      <c r="J13" s="16" t="s">
        <v>35</v>
      </c>
      <c r="K13" s="16"/>
      <c r="L13" s="16">
        <f>80*3</f>
        <v>240</v>
      </c>
      <c r="M13" s="20">
        <v>147906</v>
      </c>
      <c r="N13" s="21">
        <v>0.2</v>
      </c>
      <c r="O13" s="21"/>
      <c r="P13" s="22">
        <v>1.0369999999999999</v>
      </c>
      <c r="Q13" s="20">
        <f t="shared" si="0"/>
        <v>7362169.0559999999</v>
      </c>
    </row>
    <row r="14" spans="1:18" ht="37.5" x14ac:dyDescent="0.3">
      <c r="A14" s="16"/>
      <c r="B14" s="18"/>
      <c r="C14" s="18"/>
      <c r="D14" s="18"/>
      <c r="E14" s="18"/>
      <c r="F14" s="18"/>
      <c r="G14" s="18"/>
      <c r="H14" s="16">
        <v>5</v>
      </c>
      <c r="I14" s="25" t="s">
        <v>68</v>
      </c>
      <c r="J14" s="16" t="s">
        <v>45</v>
      </c>
      <c r="K14" s="16"/>
      <c r="L14" s="16">
        <f>80*0.35*0.1</f>
        <v>2.8000000000000003</v>
      </c>
      <c r="M14" s="20">
        <v>2878636</v>
      </c>
      <c r="N14" s="21">
        <v>0.2</v>
      </c>
      <c r="O14" s="21"/>
      <c r="P14" s="22">
        <v>1.0369999999999999</v>
      </c>
      <c r="Q14" s="20">
        <f t="shared" si="0"/>
        <v>1671681.4979200002</v>
      </c>
    </row>
    <row r="15" spans="1:18" ht="62.25" customHeight="1" x14ac:dyDescent="0.3">
      <c r="A15" s="16"/>
      <c r="B15" s="18"/>
      <c r="C15" s="18"/>
      <c r="D15" s="18"/>
      <c r="E15" s="18"/>
      <c r="F15" s="18"/>
      <c r="G15" s="18"/>
      <c r="H15" s="16">
        <v>6</v>
      </c>
      <c r="I15" s="25" t="s">
        <v>69</v>
      </c>
      <c r="J15" s="16" t="s">
        <v>45</v>
      </c>
      <c r="K15" s="16"/>
      <c r="L15" s="16">
        <f>0.4*80*0.2</f>
        <v>6.4</v>
      </c>
      <c r="M15" s="20">
        <v>2091244</v>
      </c>
      <c r="N15" s="21">
        <v>0.2</v>
      </c>
      <c r="O15" s="21"/>
      <c r="P15" s="22">
        <v>1.0369999999999999</v>
      </c>
      <c r="Q15" s="28">
        <f t="shared" si="0"/>
        <v>2775833.6358400001</v>
      </c>
    </row>
    <row r="16" spans="1:18" ht="75" customHeight="1" x14ac:dyDescent="0.3">
      <c r="A16" s="16"/>
      <c r="B16" s="18"/>
      <c r="C16" s="18"/>
      <c r="D16" s="18"/>
      <c r="E16" s="18"/>
      <c r="F16" s="18"/>
      <c r="G16" s="18"/>
      <c r="H16" s="27">
        <v>7</v>
      </c>
      <c r="I16" s="25" t="s">
        <v>71</v>
      </c>
      <c r="J16" s="16" t="s">
        <v>45</v>
      </c>
      <c r="K16" s="16"/>
      <c r="L16" s="40">
        <f>(1.336*1.516*0.8+0.5*1.2*0.075)*2</f>
        <v>3.3306016000000001</v>
      </c>
      <c r="M16" s="32">
        <v>1654056</v>
      </c>
      <c r="N16" s="21">
        <v>0.2</v>
      </c>
      <c r="O16" s="21"/>
      <c r="P16" s="22">
        <v>1.0369999999999999</v>
      </c>
      <c r="Q16" s="20">
        <f>N16*M16*L16*P16</f>
        <v>1142566.9235625828</v>
      </c>
    </row>
    <row r="17" spans="1:17" ht="66.75" customHeight="1" x14ac:dyDescent="0.3">
      <c r="A17" s="16"/>
      <c r="B17" s="18"/>
      <c r="C17" s="18"/>
      <c r="D17" s="18"/>
      <c r="E17" s="18"/>
      <c r="F17" s="18"/>
      <c r="G17" s="18"/>
      <c r="H17" s="27">
        <v>8</v>
      </c>
      <c r="I17" s="25" t="s">
        <v>70</v>
      </c>
      <c r="J17" s="16" t="s">
        <v>45</v>
      </c>
      <c r="K17" s="16"/>
      <c r="L17" s="40">
        <f>2.856*1.516*0.8+0.5*1.2*0.075</f>
        <v>3.5087568000000005</v>
      </c>
      <c r="M17" s="32">
        <v>1654056</v>
      </c>
      <c r="N17" s="21">
        <v>0.2</v>
      </c>
      <c r="O17" s="21"/>
      <c r="P17" s="22">
        <v>1.0369999999999999</v>
      </c>
      <c r="Q17" s="20">
        <f>N17*M17*L17*P17</f>
        <v>1203683.2812742579</v>
      </c>
    </row>
    <row r="18" spans="1:17" ht="24.75" customHeight="1" x14ac:dyDescent="0.3">
      <c r="A18" s="16"/>
      <c r="B18" s="18"/>
      <c r="C18" s="18"/>
      <c r="D18" s="18"/>
      <c r="E18" s="18"/>
      <c r="F18" s="18"/>
      <c r="G18" s="18"/>
      <c r="H18" s="16">
        <v>9</v>
      </c>
      <c r="I18" s="26" t="s">
        <v>50</v>
      </c>
      <c r="J18" s="19" t="s">
        <v>26</v>
      </c>
      <c r="K18" s="16">
        <v>39.200000000000003</v>
      </c>
      <c r="L18" s="19">
        <v>1</v>
      </c>
      <c r="M18" s="23">
        <v>520000</v>
      </c>
      <c r="N18" s="33">
        <v>1</v>
      </c>
      <c r="O18" s="27">
        <f>10000/400</f>
        <v>25</v>
      </c>
      <c r="P18" s="24"/>
      <c r="Q18" s="24">
        <f>M18*L18*N18</f>
        <v>520000</v>
      </c>
    </row>
    <row r="19" spans="1:17" ht="24.75" customHeight="1" x14ac:dyDescent="0.3">
      <c r="A19" s="16"/>
      <c r="B19" s="18"/>
      <c r="C19" s="18"/>
      <c r="D19" s="18"/>
      <c r="E19" s="18"/>
      <c r="F19" s="18"/>
      <c r="G19" s="18"/>
      <c r="H19" s="16"/>
      <c r="I19" s="26" t="s">
        <v>50</v>
      </c>
      <c r="J19" s="19" t="s">
        <v>26</v>
      </c>
      <c r="K19" s="16" t="s">
        <v>27</v>
      </c>
      <c r="L19" s="19">
        <v>2</v>
      </c>
      <c r="M19" s="20">
        <v>710000</v>
      </c>
      <c r="N19" s="33">
        <v>1</v>
      </c>
      <c r="O19" s="27">
        <f>10000/400</f>
        <v>25</v>
      </c>
      <c r="P19" s="24"/>
      <c r="Q19" s="24">
        <f t="shared" ref="Q19:Q25" si="1">M19*L19*N19</f>
        <v>1420000</v>
      </c>
    </row>
    <row r="20" spans="1:17" ht="24.75" customHeight="1" x14ac:dyDescent="0.3">
      <c r="A20" s="16"/>
      <c r="B20" s="18"/>
      <c r="C20" s="18"/>
      <c r="D20" s="18"/>
      <c r="E20" s="18"/>
      <c r="F20" s="18"/>
      <c r="G20" s="18"/>
      <c r="H20" s="16">
        <v>10</v>
      </c>
      <c r="I20" s="26" t="s">
        <v>51</v>
      </c>
      <c r="J20" s="19" t="s">
        <v>26</v>
      </c>
      <c r="K20" s="16">
        <v>25.5</v>
      </c>
      <c r="L20" s="19">
        <v>1</v>
      </c>
      <c r="M20" s="20">
        <v>520000</v>
      </c>
      <c r="N20" s="33">
        <v>1</v>
      </c>
      <c r="O20" s="31">
        <f>10000/1500</f>
        <v>6.666666666666667</v>
      </c>
      <c r="P20" s="24"/>
      <c r="Q20" s="24">
        <f>M20*L20*N20</f>
        <v>520000</v>
      </c>
    </row>
    <row r="21" spans="1:17" ht="56.25" x14ac:dyDescent="0.3">
      <c r="A21" s="16"/>
      <c r="B21" s="18"/>
      <c r="C21" s="18"/>
      <c r="D21" s="18"/>
      <c r="E21" s="18"/>
      <c r="F21" s="18"/>
      <c r="G21" s="18"/>
      <c r="H21" s="16">
        <v>11</v>
      </c>
      <c r="I21" s="26" t="s">
        <v>52</v>
      </c>
      <c r="J21" s="39" t="s">
        <v>64</v>
      </c>
      <c r="K21" s="16"/>
      <c r="L21" s="16">
        <v>1</v>
      </c>
      <c r="M21" s="20">
        <v>150000</v>
      </c>
      <c r="N21" s="33">
        <v>1</v>
      </c>
      <c r="O21" s="27">
        <f>10000/2500</f>
        <v>4</v>
      </c>
      <c r="P21" s="24"/>
      <c r="Q21" s="24">
        <f t="shared" si="1"/>
        <v>150000</v>
      </c>
    </row>
    <row r="22" spans="1:17" ht="24" customHeight="1" x14ac:dyDescent="0.3">
      <c r="A22" s="16"/>
      <c r="B22" s="18"/>
      <c r="C22" s="18"/>
      <c r="D22" s="18"/>
      <c r="E22" s="18"/>
      <c r="F22" s="18"/>
      <c r="G22" s="18"/>
      <c r="H22" s="16">
        <v>12</v>
      </c>
      <c r="I22" s="26" t="s">
        <v>53</v>
      </c>
      <c r="J22" s="19" t="s">
        <v>26</v>
      </c>
      <c r="K22" s="16" t="s">
        <v>32</v>
      </c>
      <c r="L22" s="19">
        <v>4</v>
      </c>
      <c r="M22" s="20">
        <v>228000</v>
      </c>
      <c r="N22" s="33">
        <v>1</v>
      </c>
      <c r="O22" s="31">
        <f>10000/1500</f>
        <v>6.666666666666667</v>
      </c>
      <c r="P22" s="24"/>
      <c r="Q22" s="24">
        <f t="shared" si="1"/>
        <v>912000</v>
      </c>
    </row>
    <row r="23" spans="1:17" ht="24" customHeight="1" x14ac:dyDescent="0.3">
      <c r="A23" s="16"/>
      <c r="B23" s="18"/>
      <c r="C23" s="18"/>
      <c r="D23" s="18"/>
      <c r="E23" s="18"/>
      <c r="F23" s="18"/>
      <c r="G23" s="18"/>
      <c r="H23" s="16"/>
      <c r="I23" s="26" t="s">
        <v>53</v>
      </c>
      <c r="J23" s="19" t="s">
        <v>26</v>
      </c>
      <c r="K23" s="16">
        <v>15.9</v>
      </c>
      <c r="L23" s="19">
        <v>1</v>
      </c>
      <c r="M23" s="20">
        <v>378000</v>
      </c>
      <c r="N23" s="33">
        <v>1</v>
      </c>
      <c r="O23" s="31">
        <f>10000/1500</f>
        <v>6.666666666666667</v>
      </c>
      <c r="P23" s="24"/>
      <c r="Q23" s="24">
        <f t="shared" si="1"/>
        <v>378000</v>
      </c>
    </row>
    <row r="24" spans="1:17" ht="24" customHeight="1" x14ac:dyDescent="0.3">
      <c r="A24" s="16"/>
      <c r="B24" s="18"/>
      <c r="C24" s="18"/>
      <c r="D24" s="18"/>
      <c r="E24" s="18"/>
      <c r="F24" s="18"/>
      <c r="G24" s="18"/>
      <c r="H24" s="16">
        <v>13</v>
      </c>
      <c r="I24" s="26" t="s">
        <v>33</v>
      </c>
      <c r="J24" s="19" t="s">
        <v>26</v>
      </c>
      <c r="K24" s="16">
        <v>9.5</v>
      </c>
      <c r="L24" s="19">
        <v>1</v>
      </c>
      <c r="M24" s="20">
        <v>1000000</v>
      </c>
      <c r="N24" s="33">
        <v>1</v>
      </c>
      <c r="O24" s="27">
        <f>10000/400</f>
        <v>25</v>
      </c>
      <c r="P24" s="24"/>
      <c r="Q24" s="24">
        <f t="shared" si="1"/>
        <v>1000000</v>
      </c>
    </row>
    <row r="25" spans="1:17" ht="24" customHeight="1" x14ac:dyDescent="0.3">
      <c r="A25" s="16"/>
      <c r="B25" s="18"/>
      <c r="C25" s="18"/>
      <c r="D25" s="18"/>
      <c r="E25" s="18"/>
      <c r="F25" s="18"/>
      <c r="G25" s="18"/>
      <c r="H25" s="16">
        <v>14</v>
      </c>
      <c r="I25" s="26" t="s">
        <v>34</v>
      </c>
      <c r="J25" s="19" t="s">
        <v>26</v>
      </c>
      <c r="K25" s="16">
        <v>3.2</v>
      </c>
      <c r="L25" s="19">
        <v>2</v>
      </c>
      <c r="M25" s="20">
        <v>54000</v>
      </c>
      <c r="N25" s="33">
        <v>1</v>
      </c>
      <c r="O25" s="31">
        <f>10000/1500</f>
        <v>6.666666666666667</v>
      </c>
      <c r="P25" s="24"/>
      <c r="Q25" s="24">
        <f t="shared" si="1"/>
        <v>108000</v>
      </c>
    </row>
    <row r="26" spans="1:17" ht="29.25" customHeight="1" x14ac:dyDescent="0.3">
      <c r="A26" s="35"/>
      <c r="B26" s="82" t="s">
        <v>58</v>
      </c>
      <c r="C26" s="82"/>
      <c r="D26" s="82"/>
      <c r="E26" s="82"/>
      <c r="F26" s="82"/>
      <c r="G26" s="82"/>
      <c r="H26" s="82"/>
      <c r="I26" s="82"/>
      <c r="J26" s="82"/>
      <c r="K26" s="82"/>
      <c r="L26" s="82"/>
      <c r="M26" s="82"/>
      <c r="N26" s="82"/>
      <c r="O26" s="82"/>
      <c r="P26" s="83"/>
      <c r="Q26" s="34">
        <f>SUM(Q9:Q25)</f>
        <v>154916260.44259685</v>
      </c>
    </row>
    <row r="27" spans="1:17" ht="27.75" customHeight="1" x14ac:dyDescent="0.3">
      <c r="A27" s="35"/>
      <c r="B27" s="82" t="s">
        <v>59</v>
      </c>
      <c r="C27" s="82"/>
      <c r="D27" s="82"/>
      <c r="E27" s="82"/>
      <c r="F27" s="82"/>
      <c r="G27" s="82"/>
      <c r="H27" s="82"/>
      <c r="I27" s="82"/>
      <c r="J27" s="82"/>
      <c r="K27" s="82"/>
      <c r="L27" s="82"/>
      <c r="M27" s="82"/>
      <c r="N27" s="82"/>
      <c r="O27" s="82"/>
      <c r="P27" s="83"/>
      <c r="Q27" s="34">
        <f>ROUND(Q26,-3)</f>
        <v>154916000</v>
      </c>
    </row>
    <row r="28" spans="1:17" x14ac:dyDescent="0.3">
      <c r="Q28" s="8"/>
    </row>
    <row r="29" spans="1:17" x14ac:dyDescent="0.3">
      <c r="Q29" s="36"/>
    </row>
    <row r="30" spans="1:17" x14ac:dyDescent="0.3">
      <c r="Q30" s="36"/>
    </row>
    <row r="31" spans="1:17" x14ac:dyDescent="0.3">
      <c r="Q31" s="37"/>
    </row>
    <row r="34" spans="17:17" x14ac:dyDescent="0.3">
      <c r="Q34" s="36"/>
    </row>
  </sheetData>
  <mergeCells count="24">
    <mergeCell ref="K6:K7"/>
    <mergeCell ref="B26:P26"/>
    <mergeCell ref="B27:P27"/>
    <mergeCell ref="L6:L7"/>
    <mergeCell ref="M6:M7"/>
    <mergeCell ref="N6:N7"/>
    <mergeCell ref="O6:O7"/>
    <mergeCell ref="P6:P7"/>
    <mergeCell ref="A1:Q1"/>
    <mergeCell ref="A2:Q2"/>
    <mergeCell ref="A3:Q3"/>
    <mergeCell ref="A5:A7"/>
    <mergeCell ref="B5:B7"/>
    <mergeCell ref="C5:C7"/>
    <mergeCell ref="D5:G5"/>
    <mergeCell ref="H5:Q5"/>
    <mergeCell ref="D6:D7"/>
    <mergeCell ref="E6:E7"/>
    <mergeCell ref="Q6:Q7"/>
    <mergeCell ref="F6:F7"/>
    <mergeCell ref="G6:G7"/>
    <mergeCell ref="H6:H7"/>
    <mergeCell ref="I6:I7"/>
    <mergeCell ref="J6:J7"/>
  </mergeCells>
  <pageMargins left="0.48" right="0.19" top="0.35" bottom="0.16" header="0.21" footer="0.16"/>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P.an</vt:lpstr>
      <vt:lpstr>Chi tiết</vt:lpstr>
      <vt:lpstr>'Chi tiết'!Print_Area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cp:lastPrinted>2026-06-25T08:29:23Z</cp:lastPrinted>
  <dcterms:created xsi:type="dcterms:W3CDTF">2026-01-09T07:52:26Z</dcterms:created>
  <dcterms:modified xsi:type="dcterms:W3CDTF">2026-06-25T08:47:16Z</dcterms:modified>
</cp:coreProperties>
</file>