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Quang Minh\"/>
    </mc:Choice>
  </mc:AlternateContent>
  <bookViews>
    <workbookView xWindow="0" yWindow="0" windowWidth="23040" windowHeight="9000"/>
  </bookViews>
  <sheets>
    <sheet name="phương án niêm yết" sheetId="4" r:id="rId1"/>
  </sheets>
  <definedNames>
    <definedName name="_xlnm._FilterDatabase" localSheetId="0" hidden="1">'phương án niêm yết'!$A$5:$BV$18</definedName>
    <definedName name="_xlnm.Print_Area" localSheetId="0">'phương án niêm yết'!$A$4:$Y$17</definedName>
    <definedName name="_xlnm.Print_Titles" localSheetId="0">'phương án niêm yết'!$4:$5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7" i="4" l="1"/>
  <c r="G8" i="4" l="1"/>
  <c r="R17" i="4"/>
  <c r="S17" i="4"/>
  <c r="T17" i="4"/>
  <c r="U17" i="4"/>
  <c r="V17" i="4"/>
  <c r="W17" i="4"/>
  <c r="X17" i="4"/>
  <c r="Y17" i="4"/>
  <c r="Y11" i="4"/>
  <c r="Y8" i="4"/>
  <c r="Y9" i="4"/>
  <c r="Y10" i="4"/>
  <c r="Y7" i="4"/>
  <c r="X11" i="4"/>
  <c r="U8" i="4"/>
  <c r="U9" i="4"/>
  <c r="U10" i="4"/>
  <c r="W8" i="4"/>
  <c r="W9" i="4"/>
  <c r="W10" i="4"/>
  <c r="X8" i="4"/>
  <c r="X9" i="4"/>
  <c r="X10" i="4"/>
  <c r="X7" i="4"/>
  <c r="W7" i="4"/>
  <c r="V8" i="4"/>
  <c r="V9" i="4"/>
  <c r="V10" i="4"/>
  <c r="V7" i="4"/>
  <c r="U7" i="4"/>
  <c r="T8" i="4"/>
  <c r="T9" i="4"/>
  <c r="T10" i="4"/>
  <c r="T7" i="4"/>
  <c r="S11" i="4"/>
  <c r="S8" i="4"/>
  <c r="S9" i="4"/>
  <c r="S10" i="4"/>
  <c r="S7" i="4"/>
  <c r="R11" i="4"/>
  <c r="R8" i="4"/>
  <c r="R9" i="4"/>
  <c r="R10" i="4"/>
  <c r="R7" i="4"/>
  <c r="Q11" i="4"/>
  <c r="Q10" i="4"/>
  <c r="Q8" i="4"/>
  <c r="Q9" i="4"/>
  <c r="Q7" i="4"/>
  <c r="N11" i="4"/>
  <c r="N10" i="4"/>
  <c r="N9" i="4"/>
  <c r="N7" i="4"/>
  <c r="Y13" i="4"/>
  <c r="Q13" i="4"/>
  <c r="L13" i="4"/>
  <c r="G7" i="4"/>
  <c r="F7" i="4" l="1"/>
  <c r="H7" i="4" s="1"/>
  <c r="F8" i="4"/>
  <c r="H8" i="4" s="1"/>
  <c r="N8" i="4" s="1"/>
  <c r="F9" i="4"/>
  <c r="H9" i="4" s="1"/>
  <c r="F11" i="4"/>
  <c r="H11" i="4" s="1"/>
  <c r="F10" i="4"/>
  <c r="H10" i="4" s="1"/>
  <c r="K17" i="4"/>
  <c r="L11" i="4"/>
  <c r="L10" i="4"/>
  <c r="L9" i="4"/>
  <c r="L8" i="4"/>
  <c r="L7" i="4"/>
  <c r="L17" i="4" l="1"/>
</calcChain>
</file>

<file path=xl/sharedStrings.xml><?xml version="1.0" encoding="utf-8"?>
<sst xmlns="http://schemas.openxmlformats.org/spreadsheetml/2006/main" count="57" uniqueCount="45">
  <si>
    <t>STT</t>
  </si>
  <si>
    <t>Họ và tên</t>
  </si>
  <si>
    <t>Số tờ
BĐ</t>
  </si>
  <si>
    <t>Số thửa</t>
  </si>
  <si>
    <t>Loại đất</t>
  </si>
  <si>
    <t>TỔNG</t>
  </si>
  <si>
    <t>UBND phường</t>
  </si>
  <si>
    <t>LUC</t>
  </si>
  <si>
    <t xml:space="preserve">Lương Thị Kếch
Hoàng Văn Khoa
Nguyễn Thị Hoa
Hoàng Văn Huy
Hoàng Thị Hà
</t>
  </si>
  <si>
    <t>Địa chỉ</t>
  </si>
  <si>
    <t>TDP Lỗ Xá</t>
  </si>
  <si>
    <t>Diện tích thu hồi (m2)</t>
  </si>
  <si>
    <t>Tổng diện tích thu hồi (m2)</t>
  </si>
  <si>
    <t>Thông tin thửa đất thu hồi</t>
  </si>
  <si>
    <t>Tổng diện tích được giao (m2)</t>
  </si>
  <si>
    <t>Diện tích đã thu hồi (m2)</t>
  </si>
  <si>
    <t>Diện tích đang sử dụng (m2)</t>
  </si>
  <si>
    <t>Tỷ lệ % diện tích thu hồi</t>
  </si>
  <si>
    <t>Số nhân khẩu hỗ trợ</t>
  </si>
  <si>
    <t>CÁC KHOẢN BỒI THƯỜNG, HỖ TRỢ</t>
  </si>
  <si>
    <t>Tổng các khoản bồi thường, hỗ trợ (đồng)</t>
  </si>
  <si>
    <t>Bồi thường về đất
(100.000 đ/m2)</t>
  </si>
  <si>
    <t>Bồi thường, hỗ trợ cây cối hoa màu (Lúa: 10.000đ/m2)</t>
  </si>
  <si>
    <t>Hỗ trợ ổn định đời sống</t>
  </si>
  <si>
    <t>Diện tích đất thu hồi &lt;10% diện tích đất NN đang sử dụng</t>
  </si>
  <si>
    <t>DT đất thu hồi từ 10%-&lt;20% diện tích đất NN đang sử dụng</t>
  </si>
  <si>
    <t>Khúc Xuân Đạt,
Đào Thị Thọ,
Khúc Xuân Bình,
Khúc Xuân Minh
Vũ Thị Mủa (đã chết)</t>
  </si>
  <si>
    <t>CC/CCCD</t>
  </si>
  <si>
    <t xml:space="preserve">033052005404
033159015297
033083006472
033085011540
</t>
  </si>
  <si>
    <t>Lê Đình Cải, 
Lê Đình Ương (đã chết), 
Nguyễn Thị Tin (đã chết)</t>
  </si>
  <si>
    <t xml:space="preserve">033074000650
</t>
  </si>
  <si>
    <t xml:space="preserve">033074010945
033176011790
</t>
  </si>
  <si>
    <t>033127003120
033067011310
033167004031
033090002719
033191014840</t>
  </si>
  <si>
    <t>033067001313
033171013580
033192002828</t>
  </si>
  <si>
    <t xml:space="preserve">Hoàng Văn Bẩy,
Nguyễn Thị Phượng, 
Đào Thị Sạch (đã chết)
Hoàng Văn Vẹo (đã chết)                                                                                                                                                                                                                                                                                                                                                                                                                                                                                                                                                                                            </t>
  </si>
  <si>
    <t xml:space="preserve">Hoàng Văn Chí (Hoàng văn Trí)
Luyện Thị Thanh
Hoàng Thị Hương
</t>
  </si>
  <si>
    <t>trang. Đội 12</t>
  </si>
  <si>
    <t>DT đất thu hồi từ 20%-&lt;30% diện tích đất NN đang sử dụng</t>
  </si>
  <si>
    <t>DT đất thu hồi từ 30%-70% diện tích đất NN đang sử dụng</t>
  </si>
  <si>
    <t>DT đất thu hồi &gt;70% diện tích đất NN đang sử dụng</t>
  </si>
  <si>
    <t>PHỤ LỤC CHI TIẾT</t>
  </si>
  <si>
    <t>PHƯƠNG ÁN BỒI THƯỜNG, HỖ TRỢ KHI NHÀ NƯỚC THU HỒI ĐẤT THỰC HIỆN DỰ ÁN TRUNG TÂM THƯƠNG MẠI DỊCH VỤ VÀ TỔ HỢP KHÁCH SẠN TẠI PHƯỜNG MỸ HÀO, TỈNH HƯNG YÊN</t>
  </si>
  <si>
    <t>(Kèm theo Phương án niêm yết ngày        /      /2026 của Ban Quản lý dự án đầu tư xây dựng phường Mỹ Hào)</t>
  </si>
  <si>
    <t>Hỗ trợ đào tạo, chuyển đổi nghề và tìm kiếm việc làm
(3*100.000 đ/m2)</t>
  </si>
  <si>
    <t>Số tháng hỗ trợ ổn định đời sống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</si>
</sst>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_-* #,##0\ _₫_-;\-* #,##0\ _₫_-;_-* &quot;-&quot;??\ _₫_-;_-@_-"/>
  </numFmts>
  <fonts count="10" x14ac:knownFonts="1">
    <font>
      <sz val="10"/>
      <name val="Arial"/>
      <family val="2"/>
    </font>
    <font>
      <b/>
      <sz val="10"/>
      <name val="Times New Roman"/>
      <family val="1"/>
    </font>
    <font>
      <sz val="10"/>
      <name val="Times New Roman"/>
      <family val="1"/>
    </font>
    <font>
      <sz val="8"/>
      <name val="Times New Roman"/>
      <family val="1"/>
    </font>
    <font>
      <b/>
      <sz val="14"/>
      <name val="Times New Roman"/>
      <family val="1"/>
    </font>
    <font>
      <sz val="14"/>
      <name val="Times New Roman"/>
      <family val="1"/>
    </font>
    <font>
      <sz val="14"/>
      <color theme="1"/>
      <name val="Times New Roman"/>
      <family val="1"/>
    </font>
    <font>
      <sz val="10"/>
      <color theme="1"/>
      <name val="Times New Roman"/>
      <family val="1"/>
    </font>
    <font>
      <b/>
      <i/>
      <sz val="14"/>
      <name val="Times New Roman"/>
      <family val="1"/>
    </font>
    <font>
      <sz val="1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164" fontId="9" fillId="0" borderId="0" applyFont="0" applyFill="0" applyBorder="0" applyAlignment="0" applyProtection="0"/>
    <xf numFmtId="9" fontId="9" fillId="0" borderId="0" applyFont="0" applyFill="0" applyBorder="0" applyAlignment="0" applyProtection="0"/>
  </cellStyleXfs>
  <cellXfs count="106">
    <xf numFmtId="0" fontId="0" fillId="0" borderId="0" xfId="0"/>
    <xf numFmtId="0" fontId="6"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Alignment="1">
      <alignment vertical="center"/>
    </xf>
    <xf numFmtId="0" fontId="6" fillId="0" borderId="1" xfId="0" applyFont="1" applyFill="1" applyBorder="1" applyAlignment="1">
      <alignment horizontal="left" vertical="top"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center"/>
    </xf>
    <xf numFmtId="0" fontId="1" fillId="0" borderId="0" xfId="0" applyFont="1" applyFill="1" applyBorder="1"/>
    <xf numFmtId="0" fontId="1" fillId="0" borderId="6" xfId="0" applyFont="1" applyFill="1" applyBorder="1"/>
    <xf numFmtId="0" fontId="1" fillId="0" borderId="3" xfId="0" applyFont="1" applyFill="1" applyBorder="1"/>
    <xf numFmtId="0" fontId="1" fillId="0" borderId="0" xfId="0" applyFont="1" applyFill="1"/>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Alignment="1">
      <alignment vertical="center"/>
    </xf>
    <xf numFmtId="0" fontId="3" fillId="0" borderId="0" xfId="0" applyFont="1" applyFill="1" applyBorder="1" applyAlignment="1">
      <alignment horizontal="center"/>
    </xf>
    <xf numFmtId="0" fontId="3" fillId="0" borderId="0" xfId="0" applyFont="1" applyFill="1" applyBorder="1" applyAlignment="1">
      <alignment horizontal="center" vertical="center" wrapText="1"/>
    </xf>
    <xf numFmtId="0" fontId="2" fillId="0" borderId="0" xfId="0" applyFont="1" applyFill="1" applyBorder="1"/>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xf>
    <xf numFmtId="0" fontId="2" fillId="0" borderId="0" xfId="0" applyFont="1" applyFill="1" applyAlignment="1">
      <alignment horizontal="center" vertical="center" wrapText="1"/>
    </xf>
    <xf numFmtId="0" fontId="2" fillId="0" borderId="0" xfId="0" applyFont="1" applyFill="1"/>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2" borderId="2" xfId="0" applyNumberFormat="1" applyFont="1" applyFill="1" applyBorder="1" applyAlignment="1" applyProtection="1">
      <alignment horizontal="center" vertical="center" wrapText="1"/>
    </xf>
    <xf numFmtId="0" fontId="6" fillId="0" borderId="1" xfId="0" quotePrefix="1" applyFont="1" applyFill="1" applyBorder="1" applyAlignment="1">
      <alignment horizontal="center" vertical="center" wrapText="1"/>
    </xf>
    <xf numFmtId="0" fontId="6" fillId="0" borderId="1" xfId="0" quotePrefix="1" applyFont="1" applyFill="1" applyBorder="1" applyAlignment="1">
      <alignment horizontal="center" vertical="top" wrapText="1"/>
    </xf>
    <xf numFmtId="0" fontId="5" fillId="2" borderId="1" xfId="0" applyNumberFormat="1" applyFont="1" applyFill="1" applyBorder="1" applyAlignment="1" applyProtection="1">
      <alignment horizontal="center" vertical="center" wrapText="1"/>
    </xf>
    <xf numFmtId="0" fontId="1" fillId="0" borderId="1" xfId="0" applyFont="1" applyFill="1" applyBorder="1" applyAlignment="1">
      <alignment vertical="center"/>
    </xf>
    <xf numFmtId="0" fontId="5" fillId="0" borderId="0" xfId="0" applyFont="1" applyFill="1" applyBorder="1" applyAlignment="1">
      <alignment horizontal="center"/>
    </xf>
    <xf numFmtId="0" fontId="5" fillId="0" borderId="0" xfId="0" applyFont="1" applyFill="1" applyAlignment="1">
      <alignment horizontal="center"/>
    </xf>
    <xf numFmtId="9" fontId="5" fillId="2" borderId="1" xfId="2" applyFont="1" applyFill="1" applyBorder="1" applyAlignment="1" applyProtection="1">
      <alignment horizontal="center" vertical="center" wrapText="1"/>
    </xf>
    <xf numFmtId="0" fontId="5" fillId="0" borderId="0" xfId="0" applyFont="1" applyFill="1" applyBorder="1"/>
    <xf numFmtId="0" fontId="5" fillId="0" borderId="0" xfId="0" applyFont="1" applyFill="1"/>
    <xf numFmtId="165" fontId="5" fillId="2" borderId="1" xfId="1" applyNumberFormat="1" applyFont="1" applyFill="1" applyBorder="1" applyAlignment="1" applyProtection="1">
      <alignment horizontal="center" vertical="center" wrapText="1"/>
    </xf>
    <xf numFmtId="165" fontId="5" fillId="2" borderId="1" xfId="1" applyNumberFormat="1" applyFont="1" applyFill="1" applyBorder="1" applyAlignment="1" applyProtection="1">
      <alignment vertical="center" wrapText="1"/>
    </xf>
    <xf numFmtId="165" fontId="5" fillId="0" borderId="1" xfId="1" applyNumberFormat="1" applyFont="1" applyFill="1" applyBorder="1" applyAlignment="1">
      <alignment vertical="center"/>
    </xf>
    <xf numFmtId="165" fontId="4" fillId="0" borderId="1" xfId="0" applyNumberFormat="1" applyFont="1" applyFill="1" applyBorder="1" applyAlignment="1">
      <alignment vertical="center"/>
    </xf>
    <xf numFmtId="165" fontId="4" fillId="0" borderId="1"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165" fontId="5" fillId="0" borderId="0" xfId="1" applyNumberFormat="1" applyFont="1" applyFill="1" applyBorder="1" applyAlignment="1">
      <alignment horizontal="center"/>
    </xf>
    <xf numFmtId="165" fontId="5" fillId="0" borderId="0" xfId="1" applyNumberFormat="1" applyFont="1" applyFill="1" applyBorder="1"/>
    <xf numFmtId="9" fontId="5" fillId="0" borderId="0" xfId="2" applyFont="1" applyFill="1" applyBorder="1"/>
    <xf numFmtId="165" fontId="5" fillId="0" borderId="0" xfId="0" applyNumberFormat="1" applyFont="1" applyFill="1" applyBorder="1"/>
    <xf numFmtId="0" fontId="5" fillId="0" borderId="1" xfId="0" applyNumberFormat="1" applyFont="1" applyFill="1" applyBorder="1" applyAlignment="1" applyProtection="1">
      <alignment horizontal="center" vertical="center" wrapText="1"/>
    </xf>
    <xf numFmtId="165" fontId="4" fillId="0" borderId="0" xfId="0" applyNumberFormat="1" applyFont="1" applyFill="1" applyBorder="1"/>
    <xf numFmtId="165" fontId="4" fillId="2" borderId="1" xfId="1" applyNumberFormat="1" applyFont="1" applyFill="1" applyBorder="1" applyAlignment="1" applyProtection="1">
      <alignment vertical="center" wrapText="1"/>
    </xf>
    <xf numFmtId="165" fontId="5" fillId="0" borderId="0" xfId="1" applyNumberFormat="1" applyFont="1" applyFill="1"/>
    <xf numFmtId="165" fontId="4" fillId="0" borderId="0" xfId="1" applyNumberFormat="1" applyFont="1" applyFill="1" applyBorder="1"/>
    <xf numFmtId="165" fontId="5" fillId="0" borderId="0" xfId="1" applyNumberFormat="1" applyFont="1" applyFill="1" applyBorder="1" applyAlignment="1">
      <alignment vertical="center"/>
    </xf>
    <xf numFmtId="165" fontId="4" fillId="0" borderId="0" xfId="1" applyNumberFormat="1" applyFont="1" applyFill="1" applyBorder="1" applyAlignment="1">
      <alignment vertical="center"/>
    </xf>
    <xf numFmtId="165" fontId="5" fillId="0" borderId="0" xfId="0" applyNumberFormat="1" applyFont="1" applyFill="1" applyBorder="1" applyAlignment="1">
      <alignment vertical="center"/>
    </xf>
    <xf numFmtId="0" fontId="5" fillId="0" borderId="0" xfId="0" applyFont="1" applyFill="1" applyBorder="1" applyAlignment="1">
      <alignment vertical="center"/>
    </xf>
    <xf numFmtId="0" fontId="4" fillId="0" borderId="0" xfId="0" applyFont="1" applyFill="1" applyAlignment="1">
      <alignment horizont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2" borderId="2" xfId="0" applyNumberFormat="1" applyFont="1" applyFill="1" applyBorder="1" applyAlignment="1" applyProtection="1">
      <alignment horizontal="center" vertical="center" wrapText="1"/>
    </xf>
    <xf numFmtId="0" fontId="4" fillId="2" borderId="4" xfId="0" applyNumberFormat="1" applyFont="1" applyFill="1" applyBorder="1" applyAlignment="1" applyProtection="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9" fontId="4" fillId="2" borderId="2" xfId="2" applyFont="1" applyFill="1" applyBorder="1" applyAlignment="1" applyProtection="1">
      <alignment horizontal="center" vertical="center" wrapText="1"/>
    </xf>
    <xf numFmtId="9" fontId="4" fillId="2" borderId="4" xfId="2"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2" xfId="0" quotePrefix="1" applyFont="1" applyFill="1" applyBorder="1" applyAlignment="1">
      <alignment horizontal="center" vertical="top" wrapText="1"/>
    </xf>
    <xf numFmtId="0" fontId="6" fillId="0" borderId="3" xfId="0" applyFont="1" applyFill="1" applyBorder="1" applyAlignment="1">
      <alignment horizontal="center" vertical="top" wrapText="1"/>
    </xf>
    <xf numFmtId="165" fontId="5" fillId="0" borderId="2" xfId="1" applyNumberFormat="1" applyFont="1" applyFill="1" applyBorder="1" applyAlignment="1">
      <alignment horizontal="center" vertical="center"/>
    </xf>
    <xf numFmtId="165" fontId="5" fillId="0" borderId="3" xfId="1" applyNumberFormat="1" applyFont="1" applyFill="1" applyBorder="1" applyAlignment="1">
      <alignment horizontal="center" vertical="center"/>
    </xf>
    <xf numFmtId="0" fontId="5" fillId="0" borderId="3" xfId="0" applyFont="1" applyFill="1" applyBorder="1" applyAlignment="1">
      <alignment horizontal="center" vertical="center"/>
    </xf>
    <xf numFmtId="165" fontId="5" fillId="0" borderId="4" xfId="1" applyNumberFormat="1" applyFont="1" applyFill="1" applyBorder="1" applyAlignment="1">
      <alignment horizontal="center" vertical="center"/>
    </xf>
    <xf numFmtId="165" fontId="4" fillId="0" borderId="2" xfId="1" applyNumberFormat="1" applyFont="1" applyFill="1" applyBorder="1" applyAlignment="1">
      <alignment horizontal="center" vertical="center"/>
    </xf>
    <xf numFmtId="165" fontId="4" fillId="0" borderId="4" xfId="1" applyNumberFormat="1" applyFont="1" applyFill="1" applyBorder="1" applyAlignment="1">
      <alignment horizontal="center" vertical="center"/>
    </xf>
    <xf numFmtId="165" fontId="4" fillId="0" borderId="3" xfId="1" applyNumberFormat="1" applyFont="1" applyFill="1" applyBorder="1" applyAlignment="1">
      <alignment horizontal="center" vertical="center"/>
    </xf>
    <xf numFmtId="9" fontId="5" fillId="0" borderId="2" xfId="2" applyFont="1" applyFill="1" applyBorder="1" applyAlignment="1">
      <alignment horizontal="center" vertical="center"/>
    </xf>
    <xf numFmtId="9" fontId="5" fillId="0" borderId="3" xfId="2" applyFont="1" applyFill="1" applyBorder="1" applyAlignment="1">
      <alignment horizontal="center" vertical="center"/>
    </xf>
    <xf numFmtId="0" fontId="2"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3">
    <cellStyle name="Comma" xfId="1" builtinId="3"/>
    <cellStyle name="Normal" xfId="0" builtinId="0"/>
    <cellStyle name="Percent" xfId="2" builtinId="5"/>
  </cellStyles>
  <dxfs count="18">
    <dxf>
      <font>
        <color theme="0"/>
      </font>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0</xdr:colOff>
      <xdr:row>1</xdr:row>
      <xdr:rowOff>0</xdr:rowOff>
    </xdr:from>
    <xdr:to>
      <xdr:col>13</xdr:col>
      <xdr:colOff>0</xdr:colOff>
      <xdr:row>1</xdr:row>
      <xdr:rowOff>0</xdr:rowOff>
    </xdr:to>
    <xdr:sp macro="" textlink="">
      <xdr:nvSpPr>
        <xdr:cNvPr id="2" name="Line 1"/>
        <xdr:cNvSpPr/>
      </xdr:nvSpPr>
      <xdr:spPr>
        <a:xfrm>
          <a:off x="13363575" y="0"/>
          <a:ext cx="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22"/>
  <sheetViews>
    <sheetView tabSelected="1" zoomScale="70" zoomScaleNormal="70" workbookViewId="0">
      <pane xSplit="3" ySplit="6" topLeftCell="D7" activePane="bottomRight" state="frozen"/>
      <selection activeCell="A3" sqref="A3"/>
      <selection pane="topRight" activeCell="D3" sqref="D3"/>
      <selection pane="bottomLeft" activeCell="A6" sqref="A6"/>
      <selection pane="bottomRight" activeCell="L19" sqref="L19"/>
    </sheetView>
  </sheetViews>
  <sheetFormatPr defaultColWidth="9.140625" defaultRowHeight="18.75" x14ac:dyDescent="0.3"/>
  <cols>
    <col min="1" max="1" width="10" style="25" customWidth="1"/>
    <col min="2" max="2" width="10" style="25" hidden="1" customWidth="1"/>
    <col min="3" max="3" width="35.85546875" style="26" customWidth="1"/>
    <col min="4" max="4" width="20.140625" style="26" customWidth="1"/>
    <col min="5" max="8" width="14.140625" style="25" customWidth="1"/>
    <col min="9" max="10" width="10.42578125" style="25" customWidth="1"/>
    <col min="11" max="12" width="17.42578125" style="25" customWidth="1"/>
    <col min="13" max="13" width="12.140625" style="25" customWidth="1"/>
    <col min="14" max="14" width="12.7109375" style="27" customWidth="1"/>
    <col min="15" max="15" width="10.85546875" style="40" customWidth="1"/>
    <col min="16" max="16" width="10.42578125" style="40" customWidth="1"/>
    <col min="17" max="17" width="20.42578125" style="40" customWidth="1"/>
    <col min="18" max="18" width="18.7109375" style="27" customWidth="1"/>
    <col min="19" max="19" width="20.28515625" style="27" customWidth="1"/>
    <col min="20" max="23" width="20.42578125" style="43" customWidth="1"/>
    <col min="24" max="24" width="19.7109375" style="43" customWidth="1"/>
    <col min="25" max="25" width="20.140625" style="43" customWidth="1"/>
    <col min="26" max="26" width="17.5703125" style="57" customWidth="1"/>
    <col min="27" max="27" width="17.5703125" style="27" customWidth="1"/>
    <col min="28" max="28" width="29.5703125" style="27" customWidth="1"/>
    <col min="29" max="16384" width="9.140625" style="27"/>
  </cols>
  <sheetData>
    <row r="1" spans="1:74" ht="18.75" customHeight="1" x14ac:dyDescent="0.3">
      <c r="A1" s="63" t="s">
        <v>40</v>
      </c>
      <c r="B1" s="63"/>
      <c r="C1" s="63"/>
      <c r="D1" s="63"/>
      <c r="E1" s="63"/>
      <c r="F1" s="63"/>
      <c r="G1" s="63"/>
      <c r="H1" s="63"/>
      <c r="I1" s="63"/>
      <c r="J1" s="63"/>
      <c r="K1" s="63"/>
      <c r="L1" s="63"/>
      <c r="M1" s="63"/>
      <c r="N1" s="63"/>
      <c r="O1" s="63"/>
      <c r="P1" s="63"/>
      <c r="Q1" s="63"/>
      <c r="R1" s="63"/>
      <c r="S1" s="63"/>
      <c r="T1" s="63"/>
      <c r="U1" s="63"/>
      <c r="V1" s="63"/>
      <c r="W1" s="63"/>
      <c r="X1" s="63"/>
      <c r="Y1" s="63"/>
    </row>
    <row r="2" spans="1:74" s="11" customFormat="1" ht="40.5" customHeight="1" x14ac:dyDescent="0.3">
      <c r="A2" s="67" t="s">
        <v>41</v>
      </c>
      <c r="B2" s="67"/>
      <c r="C2" s="67"/>
      <c r="D2" s="67"/>
      <c r="E2" s="67"/>
      <c r="F2" s="67"/>
      <c r="G2" s="67"/>
      <c r="H2" s="67"/>
      <c r="I2" s="67"/>
      <c r="J2" s="67"/>
      <c r="K2" s="67"/>
      <c r="L2" s="67"/>
      <c r="M2" s="67"/>
      <c r="N2" s="67"/>
      <c r="O2" s="67"/>
      <c r="P2" s="67"/>
      <c r="Q2" s="67"/>
      <c r="R2" s="67"/>
      <c r="S2" s="67"/>
      <c r="T2" s="67"/>
      <c r="U2" s="67"/>
      <c r="V2" s="67"/>
      <c r="W2" s="67"/>
      <c r="X2" s="67"/>
      <c r="Y2" s="67"/>
      <c r="Z2" s="58"/>
    </row>
    <row r="3" spans="1:74" s="11" customFormat="1" ht="28.5" customHeight="1" x14ac:dyDescent="0.3">
      <c r="A3" s="68" t="s">
        <v>42</v>
      </c>
      <c r="B3" s="68"/>
      <c r="C3" s="68"/>
      <c r="D3" s="68"/>
      <c r="E3" s="68"/>
      <c r="F3" s="68"/>
      <c r="G3" s="68"/>
      <c r="H3" s="68"/>
      <c r="I3" s="68"/>
      <c r="J3" s="68"/>
      <c r="K3" s="68"/>
      <c r="L3" s="68"/>
      <c r="M3" s="68"/>
      <c r="N3" s="68"/>
      <c r="O3" s="68"/>
      <c r="P3" s="68"/>
      <c r="Q3" s="68"/>
      <c r="R3" s="68"/>
      <c r="S3" s="68"/>
      <c r="T3" s="68"/>
      <c r="U3" s="68"/>
      <c r="V3" s="68"/>
      <c r="W3" s="68"/>
      <c r="X3" s="68"/>
      <c r="Y3" s="68"/>
      <c r="Z3" s="58"/>
    </row>
    <row r="4" spans="1:74" s="13" customFormat="1" ht="20.25" customHeight="1" x14ac:dyDescent="0.3">
      <c r="A4" s="69" t="s">
        <v>0</v>
      </c>
      <c r="B4" s="64" t="s">
        <v>36</v>
      </c>
      <c r="C4" s="64" t="s">
        <v>1</v>
      </c>
      <c r="D4" s="64" t="s">
        <v>27</v>
      </c>
      <c r="E4" s="69" t="s">
        <v>9</v>
      </c>
      <c r="F4" s="64" t="s">
        <v>14</v>
      </c>
      <c r="G4" s="64" t="s">
        <v>15</v>
      </c>
      <c r="H4" s="64" t="s">
        <v>16</v>
      </c>
      <c r="I4" s="74" t="s">
        <v>13</v>
      </c>
      <c r="J4" s="75"/>
      <c r="K4" s="75"/>
      <c r="L4" s="75"/>
      <c r="M4" s="76"/>
      <c r="N4" s="77" t="s">
        <v>17</v>
      </c>
      <c r="O4" s="79" t="s">
        <v>44</v>
      </c>
      <c r="P4" s="72" t="s">
        <v>18</v>
      </c>
      <c r="Q4" s="81" t="s">
        <v>19</v>
      </c>
      <c r="R4" s="81"/>
      <c r="S4" s="81"/>
      <c r="T4" s="81"/>
      <c r="U4" s="81"/>
      <c r="V4" s="81"/>
      <c r="W4" s="81"/>
      <c r="X4" s="81"/>
      <c r="Y4" s="72" t="s">
        <v>20</v>
      </c>
      <c r="Z4" s="58"/>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2"/>
    </row>
    <row r="5" spans="1:74" s="14" customFormat="1" ht="24" customHeight="1" x14ac:dyDescent="0.3">
      <c r="A5" s="70"/>
      <c r="B5" s="65"/>
      <c r="C5" s="65"/>
      <c r="D5" s="65"/>
      <c r="E5" s="70"/>
      <c r="F5" s="65"/>
      <c r="G5" s="65"/>
      <c r="H5" s="65"/>
      <c r="I5" s="64" t="s">
        <v>2</v>
      </c>
      <c r="J5" s="64" t="s">
        <v>3</v>
      </c>
      <c r="K5" s="64" t="s">
        <v>11</v>
      </c>
      <c r="L5" s="64" t="s">
        <v>12</v>
      </c>
      <c r="M5" s="64" t="s">
        <v>4</v>
      </c>
      <c r="N5" s="78"/>
      <c r="O5" s="80"/>
      <c r="P5" s="73"/>
      <c r="Q5" s="72" t="s">
        <v>21</v>
      </c>
      <c r="R5" s="72" t="s">
        <v>43</v>
      </c>
      <c r="S5" s="72" t="s">
        <v>22</v>
      </c>
      <c r="T5" s="82" t="s">
        <v>23</v>
      </c>
      <c r="U5" s="82"/>
      <c r="V5" s="82"/>
      <c r="W5" s="82"/>
      <c r="X5" s="82"/>
      <c r="Y5" s="73"/>
      <c r="Z5" s="58"/>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row>
    <row r="6" spans="1:74" s="14" customFormat="1" ht="99" customHeight="1" x14ac:dyDescent="0.3">
      <c r="A6" s="71"/>
      <c r="B6" s="66"/>
      <c r="C6" s="66"/>
      <c r="D6" s="66"/>
      <c r="E6" s="71"/>
      <c r="F6" s="66"/>
      <c r="G6" s="66"/>
      <c r="H6" s="66"/>
      <c r="I6" s="66"/>
      <c r="J6" s="66"/>
      <c r="K6" s="66"/>
      <c r="L6" s="66"/>
      <c r="M6" s="66"/>
      <c r="N6" s="78"/>
      <c r="O6" s="80"/>
      <c r="P6" s="73"/>
      <c r="Q6" s="73"/>
      <c r="R6" s="73"/>
      <c r="S6" s="73"/>
      <c r="T6" s="34" t="s">
        <v>24</v>
      </c>
      <c r="U6" s="34" t="s">
        <v>25</v>
      </c>
      <c r="V6" s="34" t="s">
        <v>37</v>
      </c>
      <c r="W6" s="34" t="s">
        <v>38</v>
      </c>
      <c r="X6" s="34" t="s">
        <v>39</v>
      </c>
      <c r="Y6" s="73"/>
      <c r="Z6" s="58"/>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row>
    <row r="7" spans="1:74" s="4" customFormat="1" ht="99" customHeight="1" x14ac:dyDescent="0.2">
      <c r="A7" s="30">
        <v>1</v>
      </c>
      <c r="B7" s="30">
        <v>70</v>
      </c>
      <c r="C7" s="1" t="s">
        <v>26</v>
      </c>
      <c r="D7" s="35" t="s">
        <v>28</v>
      </c>
      <c r="E7" s="30" t="s">
        <v>10</v>
      </c>
      <c r="F7" s="29">
        <f>5*384</f>
        <v>1920</v>
      </c>
      <c r="G7" s="29">
        <f>273+116</f>
        <v>389</v>
      </c>
      <c r="H7" s="29">
        <f>F7-G7</f>
        <v>1531</v>
      </c>
      <c r="I7" s="2">
        <v>63</v>
      </c>
      <c r="J7" s="29">
        <v>402</v>
      </c>
      <c r="K7" s="29">
        <v>35.5</v>
      </c>
      <c r="L7" s="29">
        <f>K7</f>
        <v>35.5</v>
      </c>
      <c r="M7" s="29" t="s">
        <v>7</v>
      </c>
      <c r="N7" s="41">
        <f>L7/H7</f>
        <v>2.3187459177008492E-2</v>
      </c>
      <c r="O7" s="54">
        <v>2</v>
      </c>
      <c r="P7" s="37">
        <v>4</v>
      </c>
      <c r="Q7" s="44">
        <f>L7*100000</f>
        <v>3550000</v>
      </c>
      <c r="R7" s="45">
        <f>L7*300000</f>
        <v>10650000</v>
      </c>
      <c r="S7" s="45">
        <f>L7*10000</f>
        <v>355000</v>
      </c>
      <c r="T7" s="46">
        <f>IF(O7=2,O7*P7*30*17000,0)</f>
        <v>4080000</v>
      </c>
      <c r="U7" s="46">
        <f>IF(O7=3,P7*O7*30*17000,0)</f>
        <v>0</v>
      </c>
      <c r="V7" s="46">
        <f>IF(O7=5,O7*P7*30*17000,0)</f>
        <v>0</v>
      </c>
      <c r="W7" s="46">
        <f>IF(O7=6,O7*P7*30*17000,0)</f>
        <v>0</v>
      </c>
      <c r="X7" s="46">
        <f>IF(O7=12,O7*P7*17000,0)</f>
        <v>0</v>
      </c>
      <c r="Y7" s="56">
        <f>SUM(Q7:X7)</f>
        <v>18635000</v>
      </c>
      <c r="Z7" s="59"/>
      <c r="AA7" s="61"/>
      <c r="AB7" s="62"/>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1:74" s="4" customFormat="1" ht="61.5" customHeight="1" x14ac:dyDescent="0.2">
      <c r="A8" s="28">
        <v>2</v>
      </c>
      <c r="B8" s="28">
        <v>124</v>
      </c>
      <c r="C8" s="1" t="s">
        <v>29</v>
      </c>
      <c r="D8" s="35" t="s">
        <v>30</v>
      </c>
      <c r="E8" s="30" t="s">
        <v>10</v>
      </c>
      <c r="F8" s="29">
        <f>3*384</f>
        <v>1152</v>
      </c>
      <c r="G8" s="29">
        <f>54+252+60+145+10.6</f>
        <v>521.6</v>
      </c>
      <c r="H8" s="29">
        <f t="shared" ref="H8:H9" si="0">F8-G8</f>
        <v>630.4</v>
      </c>
      <c r="I8" s="2">
        <v>63</v>
      </c>
      <c r="J8" s="30">
        <v>473</v>
      </c>
      <c r="K8" s="30">
        <v>296</v>
      </c>
      <c r="L8" s="29">
        <f t="shared" ref="L8:L10" si="1">K8</f>
        <v>296</v>
      </c>
      <c r="M8" s="29" t="s">
        <v>7</v>
      </c>
      <c r="N8" s="41">
        <f t="shared" ref="N8:N9" si="2">L8/H8</f>
        <v>0.46954314720812185</v>
      </c>
      <c r="O8" s="33">
        <v>6</v>
      </c>
      <c r="P8" s="30">
        <v>6</v>
      </c>
      <c r="Q8" s="44">
        <f>L8*100000</f>
        <v>29600000</v>
      </c>
      <c r="R8" s="45">
        <f t="shared" ref="R8:R10" si="3">L8*300000</f>
        <v>88800000</v>
      </c>
      <c r="S8" s="45">
        <f t="shared" ref="S8:S10" si="4">L8*10000</f>
        <v>2960000</v>
      </c>
      <c r="T8" s="46">
        <f t="shared" ref="T8:T10" si="5">IF(O8=2,O8*P8*30*17000,0)</f>
        <v>0</v>
      </c>
      <c r="U8" s="46">
        <f t="shared" ref="U8:U10" si="6">IF(O8=3,P8*O8*30*17000,0)</f>
        <v>0</v>
      </c>
      <c r="V8" s="46">
        <f t="shared" ref="V8:V10" si="7">IF(O8=5,O8*P8*30*17000,0)</f>
        <v>0</v>
      </c>
      <c r="W8" s="46">
        <f t="shared" ref="W8:W10" si="8">IF(O8=6,O8*P8*30*17000,0)</f>
        <v>18360000</v>
      </c>
      <c r="X8" s="46">
        <f t="shared" ref="X8:X10" si="9">IF(O8=12,O8*P8*17000,0)</f>
        <v>0</v>
      </c>
      <c r="Y8" s="56">
        <f t="shared" ref="Y8:Y10" si="10">SUM(Q8:X8)</f>
        <v>139720000</v>
      </c>
      <c r="Z8" s="59"/>
      <c r="AA8" s="61"/>
      <c r="AB8" s="62"/>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row>
    <row r="9" spans="1:74" s="4" customFormat="1" ht="79.5" customHeight="1" x14ac:dyDescent="0.2">
      <c r="A9" s="30">
        <v>3</v>
      </c>
      <c r="B9" s="30">
        <v>136</v>
      </c>
      <c r="C9" s="5" t="s">
        <v>34</v>
      </c>
      <c r="D9" s="36" t="s">
        <v>31</v>
      </c>
      <c r="E9" s="30" t="s">
        <v>10</v>
      </c>
      <c r="F9" s="29">
        <f>4*384</f>
        <v>1536</v>
      </c>
      <c r="G9" s="29">
        <v>0</v>
      </c>
      <c r="H9" s="29">
        <f t="shared" si="0"/>
        <v>1536</v>
      </c>
      <c r="I9" s="6">
        <v>63</v>
      </c>
      <c r="J9" s="30">
        <v>474</v>
      </c>
      <c r="K9" s="30">
        <v>450.6</v>
      </c>
      <c r="L9" s="29">
        <f t="shared" si="1"/>
        <v>450.6</v>
      </c>
      <c r="M9" s="29" t="s">
        <v>7</v>
      </c>
      <c r="N9" s="41">
        <f t="shared" si="2"/>
        <v>0.29335937500000003</v>
      </c>
      <c r="O9" s="33">
        <v>5</v>
      </c>
      <c r="P9" s="30">
        <v>6</v>
      </c>
      <c r="Q9" s="44">
        <f t="shared" ref="Q9:Q10" si="11">L9*100000</f>
        <v>45060000</v>
      </c>
      <c r="R9" s="45">
        <f t="shared" si="3"/>
        <v>135180000</v>
      </c>
      <c r="S9" s="45">
        <f t="shared" si="4"/>
        <v>4506000</v>
      </c>
      <c r="T9" s="46">
        <f t="shared" si="5"/>
        <v>0</v>
      </c>
      <c r="U9" s="46">
        <f t="shared" si="6"/>
        <v>0</v>
      </c>
      <c r="V9" s="46">
        <f t="shared" si="7"/>
        <v>15300000</v>
      </c>
      <c r="W9" s="46">
        <f t="shared" si="8"/>
        <v>0</v>
      </c>
      <c r="X9" s="46">
        <f t="shared" si="9"/>
        <v>0</v>
      </c>
      <c r="Y9" s="56">
        <f t="shared" si="10"/>
        <v>200046000</v>
      </c>
      <c r="Z9" s="59"/>
      <c r="AA9" s="61"/>
      <c r="AB9" s="62"/>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row>
    <row r="10" spans="1:74" s="10" customFormat="1" ht="99.75" customHeight="1" x14ac:dyDescent="0.2">
      <c r="A10" s="7">
        <v>4</v>
      </c>
      <c r="B10" s="7">
        <v>122</v>
      </c>
      <c r="C10" s="5" t="s">
        <v>8</v>
      </c>
      <c r="D10" s="36" t="s">
        <v>32</v>
      </c>
      <c r="E10" s="30" t="s">
        <v>10</v>
      </c>
      <c r="F10" s="29">
        <f>5*384</f>
        <v>1920</v>
      </c>
      <c r="G10" s="29">
        <v>0</v>
      </c>
      <c r="H10" s="29">
        <f>F10-G10</f>
        <v>1920</v>
      </c>
      <c r="I10" s="6">
        <v>64</v>
      </c>
      <c r="J10" s="7">
        <v>497</v>
      </c>
      <c r="K10" s="7">
        <v>101.2</v>
      </c>
      <c r="L10" s="29">
        <f t="shared" si="1"/>
        <v>101.2</v>
      </c>
      <c r="M10" s="8" t="s">
        <v>7</v>
      </c>
      <c r="N10" s="41">
        <f>L10/H10</f>
        <v>5.2708333333333336E-2</v>
      </c>
      <c r="O10" s="7">
        <v>2</v>
      </c>
      <c r="P10" s="7">
        <v>5</v>
      </c>
      <c r="Q10" s="44">
        <f t="shared" si="11"/>
        <v>10120000</v>
      </c>
      <c r="R10" s="45">
        <f t="shared" si="3"/>
        <v>30360000</v>
      </c>
      <c r="S10" s="45">
        <f t="shared" si="4"/>
        <v>1012000</v>
      </c>
      <c r="T10" s="46">
        <f t="shared" si="5"/>
        <v>5100000</v>
      </c>
      <c r="U10" s="46">
        <f t="shared" si="6"/>
        <v>0</v>
      </c>
      <c r="V10" s="46">
        <f t="shared" si="7"/>
        <v>0</v>
      </c>
      <c r="W10" s="46">
        <f t="shared" si="8"/>
        <v>0</v>
      </c>
      <c r="X10" s="46">
        <f t="shared" si="9"/>
        <v>0</v>
      </c>
      <c r="Y10" s="56">
        <f t="shared" si="10"/>
        <v>46592000</v>
      </c>
      <c r="Z10" s="59"/>
      <c r="AA10" s="61"/>
      <c r="AB10" s="62"/>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row>
    <row r="11" spans="1:74" s="4" customFormat="1" ht="30.75" customHeight="1" x14ac:dyDescent="0.2">
      <c r="A11" s="83">
        <v>5</v>
      </c>
      <c r="B11" s="85">
        <v>28</v>
      </c>
      <c r="C11" s="86" t="s">
        <v>35</v>
      </c>
      <c r="D11" s="88" t="s">
        <v>33</v>
      </c>
      <c r="E11" s="85" t="s">
        <v>10</v>
      </c>
      <c r="F11" s="83">
        <f>3*384</f>
        <v>1152</v>
      </c>
      <c r="G11" s="83">
        <v>255</v>
      </c>
      <c r="H11" s="83">
        <f>F11-G11</f>
        <v>897</v>
      </c>
      <c r="I11" s="2">
        <v>64</v>
      </c>
      <c r="J11" s="30">
        <v>500</v>
      </c>
      <c r="K11" s="7">
        <v>373.4</v>
      </c>
      <c r="L11" s="83">
        <f>SUM(K11:K12)</f>
        <v>781.4</v>
      </c>
      <c r="M11" s="83" t="s">
        <v>7</v>
      </c>
      <c r="N11" s="97">
        <f>L11/H11</f>
        <v>0.87112597547380155</v>
      </c>
      <c r="O11" s="83">
        <v>12</v>
      </c>
      <c r="P11" s="83">
        <v>3</v>
      </c>
      <c r="Q11" s="90">
        <f>L11*100000</f>
        <v>78140000</v>
      </c>
      <c r="R11" s="90">
        <f>L11*300000</f>
        <v>234420000</v>
      </c>
      <c r="S11" s="90">
        <f>L11*10000</f>
        <v>7814000</v>
      </c>
      <c r="T11" s="90">
        <v>0</v>
      </c>
      <c r="U11" s="90">
        <v>0</v>
      </c>
      <c r="V11" s="90">
        <v>0</v>
      </c>
      <c r="W11" s="90">
        <v>0</v>
      </c>
      <c r="X11" s="90">
        <f>P11*O11*30*17000</f>
        <v>18360000</v>
      </c>
      <c r="Y11" s="94">
        <f>SUM(Q11:X12)</f>
        <v>338734000</v>
      </c>
      <c r="Z11" s="59"/>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row>
    <row r="12" spans="1:74" s="4" customFormat="1" ht="30.75" customHeight="1" x14ac:dyDescent="0.2">
      <c r="A12" s="84"/>
      <c r="B12" s="85"/>
      <c r="C12" s="87"/>
      <c r="D12" s="89"/>
      <c r="E12" s="85"/>
      <c r="F12" s="92"/>
      <c r="G12" s="92"/>
      <c r="H12" s="92"/>
      <c r="I12" s="2">
        <v>64</v>
      </c>
      <c r="J12" s="30">
        <v>575</v>
      </c>
      <c r="K12" s="30">
        <v>408</v>
      </c>
      <c r="L12" s="92"/>
      <c r="M12" s="92"/>
      <c r="N12" s="98"/>
      <c r="O12" s="92"/>
      <c r="P12" s="92"/>
      <c r="Q12" s="91"/>
      <c r="R12" s="91"/>
      <c r="S12" s="91"/>
      <c r="T12" s="91"/>
      <c r="U12" s="91"/>
      <c r="V12" s="91"/>
      <c r="W12" s="91"/>
      <c r="X12" s="91"/>
      <c r="Y12" s="96"/>
      <c r="Z12" s="59"/>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row>
    <row r="13" spans="1:74" s="4" customFormat="1" ht="30" customHeight="1" x14ac:dyDescent="0.2">
      <c r="A13" s="83">
        <v>6</v>
      </c>
      <c r="B13" s="29"/>
      <c r="C13" s="103" t="s">
        <v>6</v>
      </c>
      <c r="D13" s="100"/>
      <c r="E13" s="83"/>
      <c r="F13" s="83"/>
      <c r="G13" s="83"/>
      <c r="H13" s="83"/>
      <c r="I13" s="2">
        <v>63</v>
      </c>
      <c r="J13" s="30">
        <v>479</v>
      </c>
      <c r="K13" s="30">
        <v>13.4</v>
      </c>
      <c r="L13" s="83">
        <f>SUM(K13:K16)</f>
        <v>29.7</v>
      </c>
      <c r="M13" s="29" t="s">
        <v>7</v>
      </c>
      <c r="N13" s="99"/>
      <c r="O13" s="85"/>
      <c r="P13" s="83"/>
      <c r="Q13" s="90">
        <f>L13*100000</f>
        <v>2970000</v>
      </c>
      <c r="R13" s="90"/>
      <c r="S13" s="90"/>
      <c r="T13" s="90"/>
      <c r="U13" s="90"/>
      <c r="V13" s="90"/>
      <c r="W13" s="90"/>
      <c r="X13" s="90"/>
      <c r="Y13" s="94">
        <f>SUM(Q13:X16)</f>
        <v>2970000</v>
      </c>
      <c r="Z13" s="59"/>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row>
    <row r="14" spans="1:74" s="4" customFormat="1" ht="30" customHeight="1" x14ac:dyDescent="0.2">
      <c r="A14" s="84"/>
      <c r="B14" s="29"/>
      <c r="C14" s="104"/>
      <c r="D14" s="101"/>
      <c r="E14" s="84"/>
      <c r="F14" s="84"/>
      <c r="G14" s="84"/>
      <c r="H14" s="84"/>
      <c r="I14" s="2">
        <v>64</v>
      </c>
      <c r="J14" s="30">
        <v>575</v>
      </c>
      <c r="K14" s="30">
        <v>0.2</v>
      </c>
      <c r="L14" s="84"/>
      <c r="M14" s="29" t="s">
        <v>7</v>
      </c>
      <c r="N14" s="99"/>
      <c r="O14" s="85"/>
      <c r="P14" s="84"/>
      <c r="Q14" s="93"/>
      <c r="R14" s="93"/>
      <c r="S14" s="93"/>
      <c r="T14" s="93"/>
      <c r="U14" s="93"/>
      <c r="V14" s="93"/>
      <c r="W14" s="93"/>
      <c r="X14" s="93"/>
      <c r="Y14" s="95"/>
      <c r="Z14" s="59"/>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row>
    <row r="15" spans="1:74" s="4" customFormat="1" ht="30" customHeight="1" x14ac:dyDescent="0.2">
      <c r="A15" s="84"/>
      <c r="B15" s="29"/>
      <c r="C15" s="104"/>
      <c r="D15" s="101"/>
      <c r="E15" s="84"/>
      <c r="F15" s="84"/>
      <c r="G15" s="84"/>
      <c r="H15" s="84"/>
      <c r="I15" s="2">
        <v>63</v>
      </c>
      <c r="J15" s="30">
        <v>473</v>
      </c>
      <c r="K15" s="30">
        <v>0.1</v>
      </c>
      <c r="L15" s="84"/>
      <c r="M15" s="29" t="s">
        <v>7</v>
      </c>
      <c r="N15" s="99"/>
      <c r="O15" s="85"/>
      <c r="P15" s="84"/>
      <c r="Q15" s="93"/>
      <c r="R15" s="93"/>
      <c r="S15" s="93"/>
      <c r="T15" s="93"/>
      <c r="U15" s="93"/>
      <c r="V15" s="93"/>
      <c r="W15" s="93"/>
      <c r="X15" s="93"/>
      <c r="Y15" s="95"/>
      <c r="Z15" s="59"/>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row>
    <row r="16" spans="1:74" s="4" customFormat="1" ht="24.95" customHeight="1" x14ac:dyDescent="0.2">
      <c r="A16" s="92"/>
      <c r="B16" s="29"/>
      <c r="C16" s="105"/>
      <c r="D16" s="102"/>
      <c r="E16" s="92"/>
      <c r="F16" s="92"/>
      <c r="G16" s="92"/>
      <c r="H16" s="92"/>
      <c r="I16" s="2">
        <v>64</v>
      </c>
      <c r="J16" s="30">
        <v>493</v>
      </c>
      <c r="K16" s="30">
        <v>16</v>
      </c>
      <c r="L16" s="92"/>
      <c r="M16" s="29" t="s">
        <v>7</v>
      </c>
      <c r="N16" s="99"/>
      <c r="O16" s="85"/>
      <c r="P16" s="92"/>
      <c r="Q16" s="91"/>
      <c r="R16" s="91"/>
      <c r="S16" s="91"/>
      <c r="T16" s="91"/>
      <c r="U16" s="91"/>
      <c r="V16" s="91"/>
      <c r="W16" s="91"/>
      <c r="X16" s="91"/>
      <c r="Y16" s="96"/>
      <c r="Z16" s="59"/>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row>
    <row r="17" spans="1:73" s="18" customFormat="1" ht="27" customHeight="1" x14ac:dyDescent="0.2">
      <c r="A17" s="15"/>
      <c r="B17" s="15"/>
      <c r="C17" s="16" t="s">
        <v>5</v>
      </c>
      <c r="D17" s="16"/>
      <c r="E17" s="15"/>
      <c r="F17" s="31"/>
      <c r="G17" s="31"/>
      <c r="H17" s="31"/>
      <c r="I17" s="32"/>
      <c r="J17" s="15"/>
      <c r="K17" s="15">
        <f>SUM(K7:K16)</f>
        <v>1694.4</v>
      </c>
      <c r="L17" s="31">
        <f>SUM(L7:L16)</f>
        <v>1694.4</v>
      </c>
      <c r="M17" s="29"/>
      <c r="N17" s="38"/>
      <c r="O17" s="15"/>
      <c r="P17" s="15"/>
      <c r="Q17" s="48">
        <f>SUM(Q7:Q16)</f>
        <v>169440000</v>
      </c>
      <c r="R17" s="48">
        <f t="shared" ref="R17:X17" si="12">SUM(R7:R16)</f>
        <v>499410000</v>
      </c>
      <c r="S17" s="48">
        <f t="shared" si="12"/>
        <v>16647000</v>
      </c>
      <c r="T17" s="48">
        <f t="shared" si="12"/>
        <v>9180000</v>
      </c>
      <c r="U17" s="48">
        <f t="shared" si="12"/>
        <v>0</v>
      </c>
      <c r="V17" s="48">
        <f t="shared" si="12"/>
        <v>15300000</v>
      </c>
      <c r="W17" s="48">
        <f t="shared" si="12"/>
        <v>18360000</v>
      </c>
      <c r="X17" s="48">
        <f t="shared" si="12"/>
        <v>18360000</v>
      </c>
      <c r="Y17" s="47">
        <f>SUM(Y7:Y16)</f>
        <v>746697000</v>
      </c>
      <c r="Z17" s="60"/>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row>
    <row r="18" spans="1:73" s="21" customFormat="1" ht="18" customHeight="1" x14ac:dyDescent="0.3">
      <c r="A18" s="19"/>
      <c r="B18" s="19"/>
      <c r="C18" s="20"/>
      <c r="D18" s="20"/>
      <c r="E18" s="19"/>
      <c r="F18" s="19"/>
      <c r="G18" s="19"/>
      <c r="H18" s="19"/>
      <c r="I18" s="19"/>
      <c r="J18" s="19"/>
      <c r="K18" s="19"/>
      <c r="L18" s="19"/>
      <c r="M18" s="19"/>
      <c r="O18" s="39"/>
      <c r="P18" s="39"/>
      <c r="Q18" s="39"/>
      <c r="T18" s="42"/>
      <c r="U18" s="42"/>
      <c r="V18" s="42"/>
      <c r="W18" s="42"/>
      <c r="X18" s="42"/>
      <c r="Y18" s="42"/>
      <c r="Z18" s="51"/>
    </row>
    <row r="19" spans="1:73" s="42" customFormat="1" ht="21.95" customHeight="1" x14ac:dyDescent="0.3">
      <c r="A19" s="39"/>
      <c r="B19" s="39"/>
      <c r="C19" s="49"/>
      <c r="D19" s="49"/>
      <c r="E19" s="39"/>
      <c r="F19" s="39"/>
      <c r="G19" s="39"/>
      <c r="H19" s="39"/>
      <c r="I19" s="39"/>
      <c r="J19" s="39"/>
      <c r="K19" s="39"/>
      <c r="L19" s="39"/>
      <c r="M19" s="39"/>
      <c r="O19" s="39"/>
      <c r="P19" s="39"/>
      <c r="Q19" s="50"/>
      <c r="R19" s="51"/>
      <c r="S19" s="51"/>
      <c r="T19" s="51"/>
      <c r="U19" s="51"/>
      <c r="V19" s="51"/>
      <c r="W19" s="51"/>
      <c r="X19" s="53"/>
      <c r="Y19" s="55"/>
      <c r="Z19" s="51"/>
    </row>
    <row r="20" spans="1:73" s="21" customFormat="1" ht="21.95" customHeight="1" x14ac:dyDescent="0.3">
      <c r="A20" s="22"/>
      <c r="B20" s="22"/>
      <c r="C20" s="24"/>
      <c r="D20" s="24"/>
      <c r="E20" s="22"/>
      <c r="F20" s="22"/>
      <c r="G20" s="22"/>
      <c r="H20" s="22"/>
      <c r="I20" s="22"/>
      <c r="J20" s="22"/>
      <c r="K20" s="22"/>
      <c r="L20" s="22"/>
      <c r="M20" s="22"/>
      <c r="O20" s="39"/>
      <c r="P20" s="39"/>
      <c r="Q20" s="39"/>
      <c r="T20" s="42"/>
      <c r="U20" s="42"/>
      <c r="V20" s="42"/>
      <c r="W20" s="42"/>
      <c r="X20" s="52"/>
      <c r="Y20" s="51"/>
      <c r="Z20" s="51"/>
    </row>
    <row r="21" spans="1:73" s="21" customFormat="1" ht="21.95" customHeight="1" x14ac:dyDescent="0.3">
      <c r="A21" s="22"/>
      <c r="B21" s="22"/>
      <c r="C21" s="23"/>
      <c r="D21" s="23"/>
      <c r="E21" s="22"/>
      <c r="F21" s="22"/>
      <c r="G21" s="22"/>
      <c r="H21" s="22"/>
      <c r="I21" s="22"/>
      <c r="J21" s="22"/>
      <c r="K21" s="22"/>
      <c r="L21" s="22"/>
      <c r="M21" s="22"/>
      <c r="O21" s="39"/>
      <c r="P21" s="39"/>
      <c r="Q21" s="39"/>
      <c r="T21" s="42"/>
      <c r="U21" s="42"/>
      <c r="V21" s="42"/>
      <c r="W21" s="42"/>
      <c r="X21" s="42"/>
      <c r="Y21" s="53"/>
      <c r="Z21" s="51"/>
    </row>
    <row r="22" spans="1:73" s="21" customFormat="1" ht="21.95" customHeight="1" x14ac:dyDescent="0.3">
      <c r="A22" s="22"/>
      <c r="B22" s="22"/>
      <c r="C22" s="23"/>
      <c r="D22" s="23"/>
      <c r="E22" s="22"/>
      <c r="F22" s="22"/>
      <c r="G22" s="22"/>
      <c r="H22" s="22"/>
      <c r="I22" s="22"/>
      <c r="J22" s="22"/>
      <c r="K22" s="22"/>
      <c r="L22" s="22"/>
      <c r="M22" s="22"/>
      <c r="O22" s="39"/>
      <c r="P22" s="39"/>
      <c r="Q22" s="39"/>
      <c r="T22" s="42"/>
      <c r="U22" s="42"/>
      <c r="V22" s="42"/>
      <c r="W22" s="42"/>
      <c r="X22" s="42"/>
      <c r="Y22" s="53"/>
      <c r="Z22" s="51"/>
    </row>
  </sheetData>
  <mergeCells count="68">
    <mergeCell ref="D13:D16"/>
    <mergeCell ref="U13:U16"/>
    <mergeCell ref="V13:V16"/>
    <mergeCell ref="W13:W16"/>
    <mergeCell ref="A13:A16"/>
    <mergeCell ref="C13:C16"/>
    <mergeCell ref="H13:H16"/>
    <mergeCell ref="G13:G16"/>
    <mergeCell ref="E13:E16"/>
    <mergeCell ref="F13:F16"/>
    <mergeCell ref="T13:T16"/>
    <mergeCell ref="L13:L16"/>
    <mergeCell ref="X13:X16"/>
    <mergeCell ref="Y13:Y16"/>
    <mergeCell ref="Q13:Q16"/>
    <mergeCell ref="P13:P16"/>
    <mergeCell ref="N11:N12"/>
    <mergeCell ref="Y11:Y12"/>
    <mergeCell ref="U11:U12"/>
    <mergeCell ref="V11:V12"/>
    <mergeCell ref="W11:W12"/>
    <mergeCell ref="N13:N16"/>
    <mergeCell ref="O13:O16"/>
    <mergeCell ref="R13:R16"/>
    <mergeCell ref="S13:S16"/>
    <mergeCell ref="P11:P12"/>
    <mergeCell ref="Q11:Q12"/>
    <mergeCell ref="R11:R12"/>
    <mergeCell ref="S11:S12"/>
    <mergeCell ref="T11:T12"/>
    <mergeCell ref="X11:X12"/>
    <mergeCell ref="F11:F12"/>
    <mergeCell ref="G11:G12"/>
    <mergeCell ref="H11:H12"/>
    <mergeCell ref="L11:L12"/>
    <mergeCell ref="M11:M12"/>
    <mergeCell ref="O11:O12"/>
    <mergeCell ref="A11:A12"/>
    <mergeCell ref="B11:B12"/>
    <mergeCell ref="C11:C12"/>
    <mergeCell ref="D11:D12"/>
    <mergeCell ref="E11:E12"/>
    <mergeCell ref="I4:M4"/>
    <mergeCell ref="N4:N6"/>
    <mergeCell ref="O4:O6"/>
    <mergeCell ref="P4:P6"/>
    <mergeCell ref="Q4:X4"/>
    <mergeCell ref="M5:M6"/>
    <mergeCell ref="Q5:Q6"/>
    <mergeCell ref="R5:R6"/>
    <mergeCell ref="S5:S6"/>
    <mergeCell ref="T5:X5"/>
    <mergeCell ref="A1:Y1"/>
    <mergeCell ref="F4:F6"/>
    <mergeCell ref="G4:G6"/>
    <mergeCell ref="H4:H6"/>
    <mergeCell ref="A2:Y2"/>
    <mergeCell ref="A3:Y3"/>
    <mergeCell ref="A4:A6"/>
    <mergeCell ref="B4:B6"/>
    <mergeCell ref="C4:C6"/>
    <mergeCell ref="D4:D6"/>
    <mergeCell ref="E4:E6"/>
    <mergeCell ref="Y4:Y6"/>
    <mergeCell ref="I5:I6"/>
    <mergeCell ref="J5:J6"/>
    <mergeCell ref="K5:K6"/>
    <mergeCell ref="L5:L6"/>
  </mergeCells>
  <conditionalFormatting sqref="Q5:W5 N4:Q4 Y4 T6:X6">
    <cfRule type="cellIs" dxfId="0" priority="1" stopIfTrue="1" operator="equal">
      <formula>0</formula>
    </cfRule>
  </conditionalFormatting>
  <pageMargins left="0.87" right="0.11944444444444401" top="0.30972222222222201" bottom="0.30972222222222201" header="0.65" footer="0.30972222222222201"/>
  <pageSetup paperSize="9" scale="3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phương án niêm yết</vt:lpstr>
      <vt:lpstr>'phương án niêm yết'!Print_Area</vt:lpstr>
      <vt:lpstr>'phương án niêm yết'!Print_Titles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2026-09-23T09:42:11Z</cp:lastPrinted>
  <dcterms:created xsi:type="dcterms:W3CDTF">2026-07-20T03:51:06Z</dcterms:created>
  <dcterms:modified xsi:type="dcterms:W3CDTF">2026-09-28T10:06:54Z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83DFEB6931E84241A04B0505BFA23F69_11</vt:lpwstr>
  </property>
  <property fmtid="{D5CDD505-2E9C-101B-9397-08002B2CF9AE}" pid="3" name="KSOProductBuildVer">
    <vt:lpwstr>1033-12.1.0.26880</vt:lpwstr>
  </property>
  <property fmtid="{D5CDD505-2E9C-101B-9397-08002B2CF9AE}" pid="4" name="CalculationRule">
    <vt:i4>1</vt:i4>
  </property>
</Properties>
</file>